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6.xml" ContentType="application/vnd.openxmlformats-officedocument.drawing+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drawings/drawing9.xml" ContentType="application/vnd.openxmlformats-officedocument.drawing+xml"/>
  <Override PartName="/xl/ctrlProps/ctrlProp13.xml" ContentType="application/vnd.ms-excel.controlproperties+xml"/>
  <Override PartName="/xl/drawings/drawing10.xml" ContentType="application/vnd.openxmlformats-officedocument.drawing+xml"/>
  <Override PartName="/xl/ctrlProps/ctrlProp14.xml" ContentType="application/vnd.ms-excel.controlproperties+xml"/>
  <Override PartName="/xl/drawings/drawing11.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12.xml" ContentType="application/vnd.openxmlformats-officedocument.drawing+xml"/>
  <Override PartName="/xl/ctrlProps/ctrlProp21.xml" ContentType="application/vnd.ms-excel.controlproperties+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never" codeName="DieseArbeitsmappe" defaultThemeVersion="124226"/>
  <mc:AlternateContent xmlns:mc="http://schemas.openxmlformats.org/markup-compatibility/2006">
    <mc:Choice Requires="x15">
      <x15ac:absPath xmlns:x15ac="http://schemas.microsoft.com/office/spreadsheetml/2010/11/ac" url="C:\Users\patrick.barkowsky\Desktop\Test_PV\Überarbeitung_VHB\"/>
    </mc:Choice>
  </mc:AlternateContent>
  <workbookProtection workbookPassword="C730" lockStructure="1"/>
  <bookViews>
    <workbookView xWindow="0" yWindow="0" windowWidth="18795" windowHeight="8520" tabRatio="806"/>
  </bookViews>
  <sheets>
    <sheet name="Basisdaten" sheetId="26" r:id="rId1"/>
    <sheet name="Vorhabenbeschreibung" sheetId="36" r:id="rId2"/>
    <sheet name="Inhalte und Handlungsfelder" sheetId="37" r:id="rId3"/>
    <sheet name="Personalausgaben" sheetId="38" state="hidden" r:id="rId4"/>
    <sheet name="Texte" sheetId="27" state="hidden" r:id="rId5"/>
    <sheet name="Personal" sheetId="42" r:id="rId6"/>
    <sheet name="Personal_alt" sheetId="2" state="hidden" r:id="rId7"/>
    <sheet name="menu" sheetId="10" state="hidden" r:id="rId8"/>
    <sheet name="Konzepterstellung" sheetId="14" r:id="rId9"/>
    <sheet name="ausgabenexport" sheetId="34" state="hidden" r:id="rId10"/>
    <sheet name="Begl_Öffentlichkeitsarbeit" sheetId="43" r:id="rId11"/>
    <sheet name="Akteursbeteiligung" sheetId="44" r:id="rId12"/>
    <sheet name="prof_Prozessunterstützung" sheetId="13" r:id="rId13"/>
    <sheet name="weitere Sachausgaben" sheetId="45" r:id="rId14"/>
    <sheet name="Dienstreisen und Qualifizierung" sheetId="47" r:id="rId15"/>
    <sheet name="Konzeptfertigstellung" sheetId="6" r:id="rId16"/>
    <sheet name="Ausgabenübersicht" sheetId="46" r:id="rId17"/>
    <sheet name="Anmerkungen" sheetId="17" r:id="rId18"/>
  </sheets>
  <externalReferences>
    <externalReference r:id="rId19"/>
    <externalReference r:id="rId20"/>
    <externalReference r:id="rId21"/>
    <externalReference r:id="rId22"/>
    <externalReference r:id="rId23"/>
  </externalReferences>
  <definedNames>
    <definedName name="bahncard100">menu!$B$5</definedName>
    <definedName name="bahncard25">menu!$B$3</definedName>
    <definedName name="_xlnm.Print_Area" localSheetId="11">Akteursbeteiligung!$B$2:$P$26</definedName>
    <definedName name="_xlnm.Print_Area" localSheetId="17">Anmerkungen!$B$2:$K$45</definedName>
    <definedName name="_xlnm.Print_Area" localSheetId="16">Ausgabenübersicht!$B$2:$N$44</definedName>
    <definedName name="_xlnm.Print_Area" localSheetId="0">Basisdaten!$B$3:$R$40</definedName>
    <definedName name="_xlnm.Print_Area" localSheetId="10">Begl_Öffentlichkeitsarbeit!$B$2:$N$29</definedName>
    <definedName name="_xlnm.Print_Area" localSheetId="14">'Dienstreisen und Qualifizierung'!$B$2:$Q$28</definedName>
    <definedName name="_xlnm.Print_Area" localSheetId="2">'Inhalte und Handlungsfelder'!$B$3:$Q$55</definedName>
    <definedName name="_xlnm.Print_Area" localSheetId="8">Konzepterstellung!$B$2:$N$51</definedName>
    <definedName name="_xlnm.Print_Area" localSheetId="15">Konzeptfertigstellung!$B$2:$N$19</definedName>
    <definedName name="_xlnm.Print_Area" localSheetId="5">Personal!$B$2:$P$42</definedName>
    <definedName name="_xlnm.Print_Area" localSheetId="6">Personal_alt!$B$2:$R$62</definedName>
    <definedName name="_xlnm.Print_Area" localSheetId="3">Personalausgaben!$A$1:$H$39</definedName>
    <definedName name="_xlnm.Print_Area" localSheetId="12">prof_Prozessunterstützung!$B$2:$N$23</definedName>
    <definedName name="_xlnm.Print_Area" localSheetId="1">Vorhabenbeschreibung!$B$3:$R$65</definedName>
    <definedName name="_xlnm.Print_Area" localSheetId="13">'weitere Sachausgaben'!$B$2:$P$20</definedName>
    <definedName name="Navi">INDIRECT(ADDRESS(1,1,,,INDIRECT("Basisdaten!U4")))</definedName>
    <definedName name="Z_68ABA936_E0C3_4F62_AA1D_4FD1F5462098_.wvu.PrintArea" localSheetId="11" hidden="1">Akteursbeteiligung!$B$2:$P$26</definedName>
    <definedName name="Z_68ABA936_E0C3_4F62_AA1D_4FD1F5462098_.wvu.PrintArea" localSheetId="17" hidden="1">Anmerkungen!$B$2:$K$45</definedName>
    <definedName name="Z_68ABA936_E0C3_4F62_AA1D_4FD1F5462098_.wvu.PrintArea" localSheetId="0" hidden="1">Basisdaten!$B$3:$R$38</definedName>
    <definedName name="Z_68ABA936_E0C3_4F62_AA1D_4FD1F5462098_.wvu.PrintArea" localSheetId="10" hidden="1">Begl_Öffentlichkeitsarbeit!$B$2:$N$29</definedName>
    <definedName name="Z_68ABA936_E0C3_4F62_AA1D_4FD1F5462098_.wvu.PrintArea" localSheetId="14" hidden="1">'Dienstreisen und Qualifizierung'!$B$2:$P$28</definedName>
    <definedName name="Z_68ABA936_E0C3_4F62_AA1D_4FD1F5462098_.wvu.PrintArea" localSheetId="8" hidden="1">Konzepterstellung!$B$2:$N$51</definedName>
    <definedName name="Z_68ABA936_E0C3_4F62_AA1D_4FD1F5462098_.wvu.PrintArea" localSheetId="15" hidden="1">Konzeptfertigstellung!$B$2:$N$19</definedName>
    <definedName name="Z_68ABA936_E0C3_4F62_AA1D_4FD1F5462098_.wvu.PrintArea" localSheetId="5" hidden="1">Personal!$B$2:$P$42</definedName>
    <definedName name="Z_68ABA936_E0C3_4F62_AA1D_4FD1F5462098_.wvu.PrintArea" localSheetId="6" hidden="1">Personal_alt!$B$2:$R$62</definedName>
    <definedName name="Z_68ABA936_E0C3_4F62_AA1D_4FD1F5462098_.wvu.PrintArea" localSheetId="12" hidden="1">prof_Prozessunterstützung!$B$2:$N$23</definedName>
    <definedName name="Z_68ABA936_E0C3_4F62_AA1D_4FD1F5462098_.wvu.PrintArea" localSheetId="13" hidden="1">'weitere Sachausgaben'!$B$2:$P$20</definedName>
    <definedName name="Z_68ABA936_E0C3_4F62_AA1D_4FD1F5462098_.wvu.Rows" localSheetId="0" hidden="1">Basisdaten!$2:$2</definedName>
  </definedNames>
  <calcPr calcId="162913"/>
  <customWorkbookViews>
    <customWorkbookView name="Barkowsky, Patrick - Persönliche Ansicht" guid="{68ABA936-E0C3-4F62-AA1D-4FD1F5462098}" mergeInterval="0" personalView="1" xWindow="845" yWindow="22" windowWidth="970" windowHeight="968" tabRatio="909" activeSheetId="4" showComments="commIndAndComment"/>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9" i="26" l="1"/>
  <c r="C28" i="43" l="1"/>
  <c r="W12" i="10" l="1"/>
  <c r="W11" i="10"/>
  <c r="W10" i="10"/>
  <c r="W9" i="10"/>
  <c r="W8" i="10"/>
  <c r="W7" i="10"/>
  <c r="W6" i="10"/>
  <c r="W5" i="10"/>
  <c r="W4" i="10"/>
  <c r="C16" i="13" l="1"/>
  <c r="J14" i="13"/>
  <c r="C18" i="45"/>
  <c r="C37" i="37" l="1"/>
  <c r="B232" i="10"/>
  <c r="D35" i="46" l="1"/>
  <c r="F222" i="10" l="1"/>
  <c r="C35" i="46"/>
  <c r="D34" i="46"/>
  <c r="B22" i="26"/>
  <c r="B24" i="26" s="1"/>
  <c r="T20" i="26"/>
  <c r="O12" i="45" l="1"/>
  <c r="K12" i="45"/>
  <c r="G12" i="45"/>
  <c r="H8" i="42"/>
  <c r="C10" i="44" l="1"/>
  <c r="O36" i="42"/>
  <c r="C26" i="42"/>
  <c r="C25" i="42"/>
  <c r="C23" i="42"/>
  <c r="C24" i="42"/>
  <c r="D16" i="42"/>
  <c r="D14" i="42"/>
  <c r="P13" i="47"/>
  <c r="P16" i="47"/>
  <c r="P21" i="47"/>
  <c r="C10" i="43" l="1"/>
  <c r="O10" i="42" l="1"/>
  <c r="M23" i="46"/>
  <c r="M22" i="46"/>
  <c r="M17" i="46"/>
  <c r="M16" i="46"/>
  <c r="M14" i="46"/>
  <c r="M13" i="46"/>
  <c r="M11" i="46"/>
  <c r="M10" i="46"/>
  <c r="J38" i="14"/>
  <c r="B115" i="10"/>
  <c r="M21" i="46" l="1"/>
  <c r="J23" i="14"/>
  <c r="E8" i="42"/>
  <c r="O14" i="42" l="1"/>
  <c r="O16" i="42"/>
  <c r="O18" i="42"/>
  <c r="G6" i="47"/>
  <c r="H6" i="47" l="1"/>
  <c r="V6" i="10" s="1"/>
  <c r="M26" i="46"/>
  <c r="C7" i="47"/>
  <c r="C34" i="46" l="1"/>
  <c r="M25" i="46"/>
  <c r="M24" i="46"/>
  <c r="B11" i="46"/>
  <c r="B12" i="46" s="1"/>
  <c r="B13" i="46" s="1"/>
  <c r="B14" i="46" s="1"/>
  <c r="B15" i="46" s="1"/>
  <c r="B16" i="46" s="1"/>
  <c r="B17" i="46" s="1"/>
  <c r="B18" i="46" s="1"/>
  <c r="B21" i="46" s="1"/>
  <c r="B22" i="46" s="1"/>
  <c r="B23" i="46" s="1"/>
  <c r="B24" i="46" s="1"/>
  <c r="B25" i="46" s="1"/>
  <c r="B26" i="46" s="1"/>
  <c r="B27" i="46" s="1"/>
  <c r="B28" i="46" s="1"/>
  <c r="B29" i="46" s="1"/>
  <c r="G6" i="45"/>
  <c r="O14" i="45" s="1"/>
  <c r="V5" i="10" s="1"/>
  <c r="G6" i="44"/>
  <c r="C24" i="44" s="1"/>
  <c r="L22" i="43"/>
  <c r="M22" i="43" s="1"/>
  <c r="L21" i="43"/>
  <c r="O26" i="42"/>
  <c r="O25" i="42"/>
  <c r="O24" i="42"/>
  <c r="O23" i="42"/>
  <c r="V4" i="10" s="1"/>
  <c r="L23" i="43" l="1"/>
  <c r="F6" i="43" s="1"/>
  <c r="C7" i="44"/>
  <c r="H6" i="44"/>
  <c r="O22" i="44"/>
  <c r="M12" i="46"/>
  <c r="M21" i="43"/>
  <c r="M25" i="43" l="1"/>
  <c r="C27" i="43"/>
  <c r="C7" i="43"/>
  <c r="M28" i="46"/>
  <c r="M27" i="46" s="1"/>
  <c r="G6" i="43"/>
  <c r="V7" i="10"/>
  <c r="V9" i="10" l="1"/>
  <c r="C37" i="26"/>
  <c r="B126" i="34" l="1"/>
  <c r="B118" i="34"/>
  <c r="B117" i="34"/>
  <c r="B75" i="34"/>
  <c r="F75" i="34"/>
  <c r="G75" i="34"/>
  <c r="H75" i="34"/>
  <c r="G74" i="34"/>
  <c r="F74" i="34"/>
  <c r="B74" i="34"/>
  <c r="H8" i="2" l="1"/>
  <c r="D19" i="10" l="1"/>
  <c r="E19" i="10"/>
  <c r="F19" i="10"/>
  <c r="G19" i="10"/>
  <c r="C19" i="10"/>
  <c r="O34" i="26" l="1"/>
  <c r="N34" i="26"/>
  <c r="K53" i="10"/>
  <c r="J53" i="10"/>
  <c r="C29" i="26"/>
  <c r="C28" i="26"/>
  <c r="B175" i="10"/>
  <c r="C27" i="47" l="1"/>
  <c r="C44" i="46"/>
  <c r="C25" i="44"/>
  <c r="C19" i="45"/>
  <c r="C41" i="42"/>
  <c r="B262" i="10" l="1"/>
  <c r="B261" i="10"/>
  <c r="B260" i="10"/>
  <c r="B259" i="10"/>
  <c r="B258" i="10"/>
  <c r="R10" i="10" s="1"/>
  <c r="A262" i="10"/>
  <c r="A261" i="10"/>
  <c r="A260" i="10"/>
  <c r="A259" i="10"/>
  <c r="R6" i="10" s="1"/>
  <c r="A258" i="10"/>
  <c r="K145" i="10"/>
  <c r="K144" i="10"/>
  <c r="R9" i="10" l="1"/>
  <c r="R4" i="10"/>
  <c r="R7" i="10"/>
  <c r="R5" i="10"/>
  <c r="R12" i="10"/>
  <c r="R11" i="10"/>
  <c r="R8" i="10"/>
  <c r="J140" i="10" l="1"/>
  <c r="J141" i="10"/>
  <c r="J142" i="10"/>
  <c r="J139" i="10"/>
  <c r="D12" i="37" l="1"/>
  <c r="M17" i="14"/>
  <c r="H71" i="34"/>
  <c r="C71" i="34"/>
  <c r="C17" i="14"/>
  <c r="H74" i="34" l="1"/>
  <c r="I224" i="10"/>
  <c r="C18" i="14" s="1"/>
  <c r="M18" i="14" l="1"/>
  <c r="B121" i="34" l="1"/>
  <c r="B120" i="34"/>
  <c r="B119" i="34"/>
  <c r="H107" i="34"/>
  <c r="H87" i="34"/>
  <c r="H86" i="34"/>
  <c r="C72" i="34"/>
  <c r="H68" i="34"/>
  <c r="H69" i="34"/>
  <c r="H70" i="34"/>
  <c r="H72" i="34"/>
  <c r="H67" i="34"/>
  <c r="H78" i="34"/>
  <c r="H79" i="34"/>
  <c r="H80" i="34"/>
  <c r="H81" i="34"/>
  <c r="H82" i="34"/>
  <c r="H83" i="34"/>
  <c r="H77" i="34"/>
  <c r="B78" i="34"/>
  <c r="B79" i="34"/>
  <c r="B80" i="34"/>
  <c r="B81" i="34"/>
  <c r="B82" i="34"/>
  <c r="B83" i="34"/>
  <c r="B77" i="34"/>
  <c r="B3" i="34"/>
  <c r="B64" i="34"/>
  <c r="B63" i="34"/>
  <c r="B51" i="34"/>
  <c r="B52" i="34"/>
  <c r="B53" i="34"/>
  <c r="B54" i="34"/>
  <c r="B55" i="34"/>
  <c r="B56" i="34"/>
  <c r="B57" i="34"/>
  <c r="B58" i="34"/>
  <c r="B59" i="34"/>
  <c r="B50" i="34"/>
  <c r="F56" i="34"/>
  <c r="G56" i="34"/>
  <c r="F57" i="34"/>
  <c r="G57" i="34"/>
  <c r="F58" i="34"/>
  <c r="G58" i="34"/>
  <c r="F59" i="34"/>
  <c r="G59" i="34"/>
  <c r="B48" i="34"/>
  <c r="B47" i="34"/>
  <c r="B46" i="34"/>
  <c r="B15" i="34"/>
  <c r="B12" i="34"/>
  <c r="B9" i="34"/>
  <c r="B6" i="34"/>
  <c r="S2" i="38"/>
  <c r="I85" i="34" l="1"/>
  <c r="I66" i="34"/>
  <c r="I77" i="34"/>
  <c r="F4" i="34" l="1"/>
  <c r="F3" i="34"/>
  <c r="C252" i="10" l="1"/>
  <c r="C251" i="10"/>
  <c r="C250" i="10"/>
  <c r="C249" i="10"/>
  <c r="C248" i="10"/>
  <c r="B252" i="10"/>
  <c r="B251" i="10"/>
  <c r="B250" i="10"/>
  <c r="B249" i="10"/>
  <c r="B248" i="10"/>
  <c r="D16" i="2" l="1"/>
  <c r="D14" i="2"/>
  <c r="G30" i="10" l="1"/>
  <c r="F30" i="10"/>
  <c r="E30" i="10"/>
  <c r="D30" i="10"/>
  <c r="C30" i="10"/>
  <c r="G18" i="10"/>
  <c r="F18" i="10"/>
  <c r="E18" i="10"/>
  <c r="D18" i="10"/>
  <c r="C18" i="10"/>
  <c r="G17" i="10"/>
  <c r="F17" i="10"/>
  <c r="E17" i="10"/>
  <c r="D17" i="10"/>
  <c r="C17" i="10"/>
  <c r="C20" i="10" l="1"/>
  <c r="B236" i="10" s="1"/>
  <c r="E25" i="10"/>
  <c r="E26" i="10" s="1"/>
  <c r="B244" i="10" s="1"/>
  <c r="D20" i="10"/>
  <c r="B237" i="10" s="1"/>
  <c r="G20" i="10"/>
  <c r="B240" i="10" s="1"/>
  <c r="F20" i="10"/>
  <c r="B239" i="10" s="1"/>
  <c r="D25" i="10"/>
  <c r="D26" i="10" s="1"/>
  <c r="B243" i="10" s="1"/>
  <c r="G25" i="10"/>
  <c r="G26" i="10" s="1"/>
  <c r="B246" i="10" s="1"/>
  <c r="F25" i="10"/>
  <c r="F26" i="10" s="1"/>
  <c r="B245" i="10" s="1"/>
  <c r="L12" i="6"/>
  <c r="L13" i="6"/>
  <c r="L11" i="6"/>
  <c r="C25" i="10" l="1"/>
  <c r="C26" i="10" s="1"/>
  <c r="B242" i="10" s="1"/>
  <c r="E20" i="10"/>
  <c r="B238" i="10" s="1"/>
  <c r="P3" i="38"/>
  <c r="S6" i="38" s="1"/>
  <c r="G21" i="34" s="1"/>
  <c r="P4" i="38"/>
  <c r="S4" i="38" s="1"/>
  <c r="G20" i="34" s="1"/>
  <c r="P5" i="38"/>
  <c r="P6" i="38"/>
  <c r="P2" i="38"/>
  <c r="D1" i="38"/>
  <c r="C3" i="38" s="1"/>
  <c r="G53" i="10"/>
  <c r="H53" i="10" s="1"/>
  <c r="C4" i="38" l="1"/>
  <c r="G54" i="10"/>
  <c r="G55" i="10" s="1"/>
  <c r="E51" i="2" s="1"/>
  <c r="F4" i="38"/>
  <c r="F5" i="38"/>
  <c r="F6" i="38"/>
  <c r="F3" i="38"/>
  <c r="F7" i="38"/>
  <c r="I3" i="38" l="1"/>
  <c r="C5" i="38"/>
  <c r="Q10" i="2"/>
  <c r="I21" i="10"/>
  <c r="Z67" i="10"/>
  <c r="Z66" i="10"/>
  <c r="Z65" i="10"/>
  <c r="Z64" i="10"/>
  <c r="Z63" i="10"/>
  <c r="Z62" i="10"/>
  <c r="Z61" i="10"/>
  <c r="Z60" i="10"/>
  <c r="Z59" i="10"/>
  <c r="Z58" i="10"/>
  <c r="Z57" i="10"/>
  <c r="Z56" i="10"/>
  <c r="Z55" i="10"/>
  <c r="C6" i="38" l="1"/>
  <c r="F15" i="14"/>
  <c r="F224" i="10"/>
  <c r="C7" i="38" l="1"/>
  <c r="G224" i="10"/>
  <c r="H224" i="10"/>
  <c r="C8" i="38" l="1"/>
  <c r="C9" i="38" l="1"/>
  <c r="C4" i="37"/>
  <c r="C4" i="36"/>
  <c r="B195" i="10"/>
  <c r="B194" i="10"/>
  <c r="C10" i="38" l="1"/>
  <c r="C219" i="10"/>
  <c r="C211" i="10"/>
  <c r="F122" i="10"/>
  <c r="E122" i="10"/>
  <c r="D122" i="10"/>
  <c r="C122" i="10"/>
  <c r="C11" i="38" l="1"/>
  <c r="C12" i="38" l="1"/>
  <c r="C13" i="38" l="1"/>
  <c r="C195" i="10"/>
  <c r="C194" i="10"/>
  <c r="A190" i="10"/>
  <c r="A189" i="10"/>
  <c r="A187" i="10" l="1"/>
  <c r="A186" i="10"/>
  <c r="C33" i="37" l="1"/>
  <c r="Q33" i="37" s="1"/>
  <c r="V12" i="10" s="1"/>
  <c r="B26" i="26" l="1"/>
  <c r="B31" i="26" s="1"/>
  <c r="B34" i="26" s="1"/>
  <c r="F17" i="34" l="1"/>
  <c r="F16" i="34"/>
  <c r="F15" i="34"/>
  <c r="F14" i="34"/>
  <c r="F13" i="34"/>
  <c r="F12" i="34"/>
  <c r="F11" i="34"/>
  <c r="F10" i="34"/>
  <c r="F9" i="34"/>
  <c r="F8" i="34"/>
  <c r="F7" i="34"/>
  <c r="F6" i="34"/>
  <c r="G17" i="34"/>
  <c r="G16" i="34"/>
  <c r="G15" i="34"/>
  <c r="G14" i="34"/>
  <c r="G13" i="34"/>
  <c r="G12" i="34"/>
  <c r="G11" i="34"/>
  <c r="G10" i="34"/>
  <c r="G9" i="34"/>
  <c r="G8" i="34"/>
  <c r="G7" i="34"/>
  <c r="G6" i="34"/>
  <c r="G5" i="34"/>
  <c r="G4" i="34"/>
  <c r="H4" i="34" s="1"/>
  <c r="G3" i="34"/>
  <c r="H3" i="34" s="1"/>
  <c r="F5" i="34"/>
  <c r="B25" i="34"/>
  <c r="B26" i="34"/>
  <c r="B27" i="34"/>
  <c r="B28" i="34"/>
  <c r="B24" i="34"/>
  <c r="F25" i="34"/>
  <c r="F26" i="34"/>
  <c r="F27" i="34"/>
  <c r="F28" i="34"/>
  <c r="F24" i="34"/>
  <c r="G25" i="34"/>
  <c r="G26" i="34"/>
  <c r="G27" i="34"/>
  <c r="G28" i="34"/>
  <c r="G24" i="34"/>
  <c r="G31" i="34"/>
  <c r="G32" i="34"/>
  <c r="G33" i="34"/>
  <c r="G34" i="34"/>
  <c r="G35" i="34"/>
  <c r="G30" i="34"/>
  <c r="B31" i="34"/>
  <c r="B32" i="34"/>
  <c r="B33" i="34"/>
  <c r="B34" i="34"/>
  <c r="B35" i="34"/>
  <c r="B30" i="34"/>
  <c r="F31" i="34"/>
  <c r="F32" i="34"/>
  <c r="F33" i="34"/>
  <c r="F34" i="34"/>
  <c r="F35" i="34"/>
  <c r="F30" i="34"/>
  <c r="H47" i="34"/>
  <c r="H48" i="34"/>
  <c r="H46" i="34"/>
  <c r="G39" i="34"/>
  <c r="G40" i="34"/>
  <c r="G41" i="34"/>
  <c r="G42" i="34"/>
  <c r="G43" i="34"/>
  <c r="G44" i="34"/>
  <c r="G38" i="34"/>
  <c r="F39" i="34"/>
  <c r="F40" i="34"/>
  <c r="F41" i="34"/>
  <c r="F42" i="34"/>
  <c r="F43" i="34"/>
  <c r="F44" i="34"/>
  <c r="F38" i="34"/>
  <c r="B39" i="34"/>
  <c r="B40" i="34"/>
  <c r="B41" i="34"/>
  <c r="B42" i="34"/>
  <c r="B43" i="34"/>
  <c r="B44" i="34"/>
  <c r="B38" i="34"/>
  <c r="G51" i="34"/>
  <c r="G52" i="34"/>
  <c r="G53" i="34"/>
  <c r="G54" i="34"/>
  <c r="G55" i="34"/>
  <c r="G50" i="34"/>
  <c r="F51" i="34"/>
  <c r="F52" i="34"/>
  <c r="F53" i="34"/>
  <c r="F54" i="34"/>
  <c r="F55" i="34"/>
  <c r="F50" i="34"/>
  <c r="G64" i="34"/>
  <c r="F64" i="34"/>
  <c r="G63" i="34"/>
  <c r="F63" i="34"/>
  <c r="G61" i="34"/>
  <c r="F61" i="34"/>
  <c r="B87" i="34"/>
  <c r="G113" i="34"/>
  <c r="G112" i="34"/>
  <c r="F113" i="34"/>
  <c r="F112" i="34"/>
  <c r="B113" i="34"/>
  <c r="B112" i="34"/>
  <c r="G110" i="34"/>
  <c r="F110" i="34"/>
  <c r="B110" i="34"/>
  <c r="G91" i="34"/>
  <c r="G92" i="34"/>
  <c r="G93" i="34"/>
  <c r="G94" i="34"/>
  <c r="G95" i="34"/>
  <c r="G96" i="34"/>
  <c r="G97" i="34"/>
  <c r="G98" i="34"/>
  <c r="G99" i="34"/>
  <c r="G100" i="34"/>
  <c r="G101" i="34"/>
  <c r="G102" i="34"/>
  <c r="G103" i="34"/>
  <c r="G104" i="34"/>
  <c r="G105" i="34"/>
  <c r="G90" i="34"/>
  <c r="F91" i="34"/>
  <c r="F92" i="34"/>
  <c r="F93" i="34"/>
  <c r="F94" i="34"/>
  <c r="F95" i="34"/>
  <c r="F96" i="34"/>
  <c r="F97" i="34"/>
  <c r="F98" i="34"/>
  <c r="F99" i="34"/>
  <c r="F100" i="34"/>
  <c r="F101" i="34"/>
  <c r="F102" i="34"/>
  <c r="F103" i="34"/>
  <c r="F104" i="34"/>
  <c r="F105" i="34"/>
  <c r="F90" i="34"/>
  <c r="E91" i="34"/>
  <c r="E92" i="34"/>
  <c r="E93" i="34"/>
  <c r="E94" i="34"/>
  <c r="E95" i="34"/>
  <c r="E96" i="34"/>
  <c r="E97" i="34"/>
  <c r="E98" i="34"/>
  <c r="E99" i="34"/>
  <c r="E100" i="34"/>
  <c r="E101" i="34"/>
  <c r="E102" i="34"/>
  <c r="E103" i="34"/>
  <c r="E104" i="34"/>
  <c r="E105" i="34"/>
  <c r="E90" i="34"/>
  <c r="D91" i="34"/>
  <c r="D92" i="34"/>
  <c r="D93" i="34"/>
  <c r="D94" i="34"/>
  <c r="D95" i="34"/>
  <c r="D96" i="34"/>
  <c r="D97" i="34"/>
  <c r="D98" i="34"/>
  <c r="D99" i="34"/>
  <c r="D100" i="34"/>
  <c r="D101" i="34"/>
  <c r="D102" i="34"/>
  <c r="D103" i="34"/>
  <c r="D104" i="34"/>
  <c r="D105" i="34"/>
  <c r="D90" i="34"/>
  <c r="C91" i="34"/>
  <c r="C92" i="34"/>
  <c r="C93" i="34"/>
  <c r="C94" i="34"/>
  <c r="C95" i="34"/>
  <c r="C96" i="34"/>
  <c r="C97" i="34"/>
  <c r="C98" i="34"/>
  <c r="C99" i="34"/>
  <c r="C100" i="34"/>
  <c r="C101" i="34"/>
  <c r="C102" i="34"/>
  <c r="C103" i="34"/>
  <c r="C104" i="34"/>
  <c r="C105" i="34"/>
  <c r="C90" i="34"/>
  <c r="B91" i="34"/>
  <c r="B92" i="34"/>
  <c r="B93" i="34"/>
  <c r="B94" i="34"/>
  <c r="B95" i="34"/>
  <c r="B96" i="34"/>
  <c r="B97" i="34"/>
  <c r="B98" i="34"/>
  <c r="B99" i="34"/>
  <c r="B100" i="34"/>
  <c r="B101" i="34"/>
  <c r="B102" i="34"/>
  <c r="B103" i="34"/>
  <c r="B104" i="34"/>
  <c r="B105" i="34"/>
  <c r="B90" i="34"/>
  <c r="H5" i="34" l="1"/>
  <c r="H9" i="34"/>
  <c r="H15" i="34"/>
  <c r="H10" i="34"/>
  <c r="H16" i="34"/>
  <c r="H11" i="34"/>
  <c r="H17" i="34"/>
  <c r="H6" i="34"/>
  <c r="H12" i="34"/>
  <c r="H7" i="34"/>
  <c r="H13" i="34"/>
  <c r="H8" i="34"/>
  <c r="H14" i="34"/>
  <c r="H43" i="34"/>
  <c r="O52" i="10" l="1"/>
  <c r="P46" i="10" s="1"/>
  <c r="G27" i="10" s="1"/>
  <c r="C246" i="10" s="1"/>
  <c r="O51" i="10"/>
  <c r="P45" i="10" s="1"/>
  <c r="F27" i="10" s="1"/>
  <c r="C245" i="10" s="1"/>
  <c r="O50" i="10"/>
  <c r="P44" i="10" s="1"/>
  <c r="E27" i="10" s="1"/>
  <c r="C244" i="10" s="1"/>
  <c r="O49" i="10"/>
  <c r="P43" i="10" s="1"/>
  <c r="D27" i="10" s="1"/>
  <c r="C243" i="10" s="1"/>
  <c r="O48" i="10"/>
  <c r="P42" i="10" s="1"/>
  <c r="C27" i="10" s="1"/>
  <c r="C242" i="10" s="1"/>
  <c r="L36" i="10" l="1"/>
  <c r="E8" i="2"/>
  <c r="Q42" i="2" l="1"/>
  <c r="Q16" i="2"/>
  <c r="Q14" i="2"/>
  <c r="F1" i="10"/>
  <c r="B192" i="10" l="1"/>
  <c r="J130" i="10"/>
  <c r="H41" i="34"/>
  <c r="H39" i="34"/>
  <c r="Q20" i="37" l="1"/>
  <c r="S12" i="10" l="1"/>
  <c r="H58" i="34" l="1"/>
  <c r="H57" i="34"/>
  <c r="H56" i="34"/>
  <c r="H55" i="34"/>
  <c r="H44" i="34"/>
  <c r="H42" i="34"/>
  <c r="F30" i="2" l="1"/>
  <c r="H104" i="34" l="1"/>
  <c r="H100" i="34"/>
  <c r="H95" i="34"/>
  <c r="H94" i="34"/>
  <c r="H101" i="34"/>
  <c r="H105" i="34"/>
  <c r="H91" i="34"/>
  <c r="H93" i="34"/>
  <c r="H92" i="34"/>
  <c r="H90" i="34"/>
  <c r="I42" i="10"/>
  <c r="I1" i="10" l="1"/>
  <c r="H27" i="34" l="1"/>
  <c r="H26" i="34"/>
  <c r="H28" i="34"/>
  <c r="H25" i="34"/>
  <c r="H40" i="34"/>
  <c r="J1" i="10"/>
  <c r="H59" i="34" l="1"/>
  <c r="H54" i="34"/>
  <c r="H53" i="34"/>
  <c r="H52" i="34"/>
  <c r="H51" i="34"/>
  <c r="H34" i="34"/>
  <c r="H33" i="34"/>
  <c r="H32" i="34"/>
  <c r="H31" i="34"/>
  <c r="H35" i="34"/>
  <c r="H113" i="34"/>
  <c r="H50" i="34"/>
  <c r="H38" i="34"/>
  <c r="F3" i="10"/>
  <c r="F2" i="10"/>
  <c r="K141" i="10" l="1"/>
  <c r="D43" i="27" s="1"/>
  <c r="C11" i="36"/>
  <c r="C47" i="36"/>
  <c r="D20" i="27"/>
  <c r="J43" i="10"/>
  <c r="G49" i="10"/>
  <c r="F49" i="10"/>
  <c r="C22" i="13" l="1"/>
  <c r="C61" i="2"/>
  <c r="C44" i="17"/>
  <c r="C18" i="6"/>
  <c r="C50" i="14"/>
  <c r="C54" i="37"/>
  <c r="C65" i="36"/>
  <c r="V10" i="10"/>
  <c r="K139" i="10"/>
  <c r="Q36" i="2"/>
  <c r="Q29" i="2"/>
  <c r="F106" i="10"/>
  <c r="C14" i="38"/>
  <c r="I38" i="38"/>
  <c r="I14" i="38"/>
  <c r="I26" i="38"/>
  <c r="C10" i="13"/>
  <c r="C5" i="37"/>
  <c r="C5" i="2"/>
  <c r="C115" i="10"/>
  <c r="C5" i="36"/>
  <c r="I50" i="10"/>
  <c r="C43" i="27" l="1"/>
  <c r="C15" i="38"/>
  <c r="H214" i="10"/>
  <c r="H203" i="10"/>
  <c r="H200" i="10"/>
  <c r="F202" i="10"/>
  <c r="F210" i="10"/>
  <c r="G201" i="10"/>
  <c r="H26" i="14" s="1"/>
  <c r="G209" i="10"/>
  <c r="H34" i="14" s="1"/>
  <c r="H215" i="10"/>
  <c r="H204" i="10"/>
  <c r="F214" i="10"/>
  <c r="G210" i="10"/>
  <c r="H35" i="14" s="1"/>
  <c r="H216" i="10"/>
  <c r="H205" i="10"/>
  <c r="F215" i="10"/>
  <c r="F204" i="10"/>
  <c r="G214" i="10"/>
  <c r="H41" i="14" s="1"/>
  <c r="G203" i="10"/>
  <c r="H28" i="14" s="1"/>
  <c r="G200" i="10"/>
  <c r="H25" i="14" s="1"/>
  <c r="H217" i="10"/>
  <c r="H206" i="10"/>
  <c r="F216" i="10"/>
  <c r="F205" i="10"/>
  <c r="G215" i="10"/>
  <c r="H42" i="14" s="1"/>
  <c r="G204" i="10"/>
  <c r="H29" i="14" s="1"/>
  <c r="H218" i="10"/>
  <c r="H207" i="10"/>
  <c r="F217" i="10"/>
  <c r="F206" i="10"/>
  <c r="G216" i="10"/>
  <c r="H43" i="14" s="1"/>
  <c r="G205" i="10"/>
  <c r="H30" i="14" s="1"/>
  <c r="F201" i="10"/>
  <c r="G208" i="10"/>
  <c r="H33" i="14" s="1"/>
  <c r="G202" i="10"/>
  <c r="H27" i="14" s="1"/>
  <c r="H213" i="10"/>
  <c r="H208" i="10"/>
  <c r="F218" i="10"/>
  <c r="F207" i="10"/>
  <c r="G217" i="10"/>
  <c r="H44" i="14" s="1"/>
  <c r="G206" i="10"/>
  <c r="H31" i="14" s="1"/>
  <c r="H210" i="10"/>
  <c r="G213" i="10"/>
  <c r="H40" i="14" s="1"/>
  <c r="F200" i="10"/>
  <c r="H201" i="10"/>
  <c r="H209" i="10"/>
  <c r="F213" i="10"/>
  <c r="F208" i="10"/>
  <c r="G218" i="10"/>
  <c r="H45" i="14" s="1"/>
  <c r="G207" i="10"/>
  <c r="H32" i="14" s="1"/>
  <c r="H202" i="10"/>
  <c r="F209" i="10"/>
  <c r="F203" i="10"/>
  <c r="D115" i="10"/>
  <c r="F115" i="10" s="1"/>
  <c r="A37" i="27" s="1"/>
  <c r="B131" i="10"/>
  <c r="B132" i="10"/>
  <c r="B133" i="10"/>
  <c r="B134" i="10"/>
  <c r="B135" i="10"/>
  <c r="B136" i="10"/>
  <c r="B137" i="10"/>
  <c r="B138" i="10"/>
  <c r="B139" i="10"/>
  <c r="B140" i="10"/>
  <c r="B141" i="10"/>
  <c r="B142" i="10"/>
  <c r="B143" i="10"/>
  <c r="B144" i="10"/>
  <c r="B145" i="10"/>
  <c r="B130" i="10"/>
  <c r="D131" i="10"/>
  <c r="D132" i="10"/>
  <c r="D133" i="10"/>
  <c r="D134" i="10"/>
  <c r="D135" i="10"/>
  <c r="D136" i="10"/>
  <c r="D137" i="10"/>
  <c r="D138" i="10"/>
  <c r="D139" i="10"/>
  <c r="D140" i="10"/>
  <c r="D141" i="10"/>
  <c r="D142" i="10"/>
  <c r="D143" i="10"/>
  <c r="D144" i="10"/>
  <c r="D145" i="10"/>
  <c r="D130" i="10"/>
  <c r="C131" i="10"/>
  <c r="C132" i="10"/>
  <c r="C133" i="10"/>
  <c r="C134" i="10"/>
  <c r="E134" i="10" s="1"/>
  <c r="C135" i="10"/>
  <c r="E135" i="10" s="1"/>
  <c r="C136" i="10"/>
  <c r="E136" i="10" s="1"/>
  <c r="C137" i="10"/>
  <c r="E137" i="10" s="1"/>
  <c r="C138" i="10"/>
  <c r="E138" i="10" s="1"/>
  <c r="C139" i="10"/>
  <c r="E139" i="10" s="1"/>
  <c r="C140" i="10"/>
  <c r="E140" i="10" s="1"/>
  <c r="C141" i="10"/>
  <c r="E141" i="10" s="1"/>
  <c r="C142" i="10"/>
  <c r="E142" i="10" s="1"/>
  <c r="C143" i="10"/>
  <c r="E143" i="10" s="1"/>
  <c r="C144" i="10"/>
  <c r="E144" i="10" s="1"/>
  <c r="C145" i="10"/>
  <c r="C130" i="10"/>
  <c r="C16" i="38" l="1"/>
  <c r="E133" i="10"/>
  <c r="E145" i="10"/>
  <c r="E131" i="10"/>
  <c r="H115" i="10"/>
  <c r="G115" i="10"/>
  <c r="G211" i="10"/>
  <c r="G219" i="10"/>
  <c r="G139" i="10"/>
  <c r="I139" i="10"/>
  <c r="H139" i="10"/>
  <c r="F139" i="10"/>
  <c r="H131" i="10"/>
  <c r="G131" i="10"/>
  <c r="I131" i="10"/>
  <c r="F131" i="10"/>
  <c r="H140" i="10"/>
  <c r="F140" i="10"/>
  <c r="G140" i="10"/>
  <c r="I140" i="10"/>
  <c r="I130" i="10"/>
  <c r="F130" i="10"/>
  <c r="H138" i="10"/>
  <c r="F138" i="10"/>
  <c r="G138" i="10"/>
  <c r="I138" i="10"/>
  <c r="H145" i="10"/>
  <c r="F145" i="10"/>
  <c r="G145" i="10"/>
  <c r="I145" i="10"/>
  <c r="H137" i="10"/>
  <c r="F137" i="10"/>
  <c r="G137" i="10"/>
  <c r="I137" i="10"/>
  <c r="I144" i="10"/>
  <c r="H144" i="10"/>
  <c r="F144" i="10"/>
  <c r="G144" i="10"/>
  <c r="H136" i="10"/>
  <c r="G136" i="10"/>
  <c r="I136" i="10"/>
  <c r="F136" i="10"/>
  <c r="H143" i="10"/>
  <c r="F143" i="10"/>
  <c r="G143" i="10"/>
  <c r="I143" i="10"/>
  <c r="I135" i="10"/>
  <c r="H135" i="10"/>
  <c r="F135" i="10"/>
  <c r="G135" i="10"/>
  <c r="H132" i="10"/>
  <c r="G132" i="10"/>
  <c r="H142" i="10"/>
  <c r="F142" i="10"/>
  <c r="G142" i="10"/>
  <c r="I142" i="10"/>
  <c r="H134" i="10"/>
  <c r="F134" i="10"/>
  <c r="G134" i="10"/>
  <c r="I134" i="10"/>
  <c r="H141" i="10"/>
  <c r="F141" i="10"/>
  <c r="G141" i="10"/>
  <c r="I141" i="10"/>
  <c r="H133" i="10"/>
  <c r="F133" i="10"/>
  <c r="G133" i="10"/>
  <c r="I133" i="10"/>
  <c r="E132" i="10"/>
  <c r="F132" i="10" s="1"/>
  <c r="E130" i="10"/>
  <c r="G130" i="10" s="1"/>
  <c r="H14" i="13"/>
  <c r="M18" i="46" s="1"/>
  <c r="C17" i="38" l="1"/>
  <c r="I132" i="10"/>
  <c r="I146" i="10" s="1"/>
  <c r="H130" i="10"/>
  <c r="H146" i="10" s="1"/>
  <c r="H61" i="34"/>
  <c r="G146" i="10"/>
  <c r="F146" i="10"/>
  <c r="E30" i="2"/>
  <c r="E31" i="2"/>
  <c r="B10" i="34" s="1"/>
  <c r="E32" i="2"/>
  <c r="E33" i="2"/>
  <c r="B16" i="34" s="1"/>
  <c r="C18" i="38" l="1"/>
  <c r="L139" i="10"/>
  <c r="L141" i="10"/>
  <c r="B13" i="34"/>
  <c r="Q30" i="2"/>
  <c r="B7" i="34"/>
  <c r="E40" i="2"/>
  <c r="P12" i="38"/>
  <c r="E39" i="2"/>
  <c r="P11" i="38"/>
  <c r="E38" i="2"/>
  <c r="P10" i="38"/>
  <c r="E37" i="2"/>
  <c r="P9" i="38"/>
  <c r="E115" i="10"/>
  <c r="C19" i="38" l="1"/>
  <c r="P18" i="38"/>
  <c r="B17" i="34"/>
  <c r="P17" i="38"/>
  <c r="B14" i="34"/>
  <c r="P16" i="38"/>
  <c r="B11" i="34"/>
  <c r="P15" i="38"/>
  <c r="B8" i="34"/>
  <c r="J47" i="10"/>
  <c r="L34" i="26" s="1"/>
  <c r="D93" i="10"/>
  <c r="B127" i="34" l="1"/>
  <c r="G8" i="42"/>
  <c r="C20" i="38"/>
  <c r="I53" i="10"/>
  <c r="I54" i="10" s="1"/>
  <c r="H54" i="10" l="1"/>
  <c r="H55" i="10" s="1"/>
  <c r="F51" i="2" s="1"/>
  <c r="C21" i="38"/>
  <c r="J54" i="10"/>
  <c r="J55" i="10" s="1"/>
  <c r="H51" i="2" s="1"/>
  <c r="L38" i="10"/>
  <c r="F1" i="38"/>
  <c r="G8" i="2"/>
  <c r="E29" i="2"/>
  <c r="B4" i="34" s="1"/>
  <c r="H24" i="34"/>
  <c r="C22" i="38" l="1"/>
  <c r="I55" i="10"/>
  <c r="G51" i="2" s="1"/>
  <c r="E36" i="2"/>
  <c r="B5" i="34" s="1"/>
  <c r="P8" i="38"/>
  <c r="C23" i="38" l="1"/>
  <c r="L51" i="2"/>
  <c r="H112" i="34"/>
  <c r="H30" i="34"/>
  <c r="K55" i="10"/>
  <c r="P14" i="38"/>
  <c r="F31" i="2"/>
  <c r="F32" i="2"/>
  <c r="F33" i="2"/>
  <c r="F29" i="2"/>
  <c r="J26" i="46" l="1"/>
  <c r="I25" i="46"/>
  <c r="I23" i="46"/>
  <c r="J16" i="46"/>
  <c r="L14" i="46"/>
  <c r="K10" i="46"/>
  <c r="I24" i="46"/>
  <c r="I22" i="46"/>
  <c r="I21" i="46" s="1"/>
  <c r="K16" i="46"/>
  <c r="I14" i="46"/>
  <c r="J13" i="46"/>
  <c r="K22" i="46"/>
  <c r="I26" i="46"/>
  <c r="K26" i="46"/>
  <c r="L10" i="46"/>
  <c r="J14" i="46"/>
  <c r="J24" i="46"/>
  <c r="L26" i="46"/>
  <c r="J23" i="46"/>
  <c r="J18" i="46"/>
  <c r="L16" i="46"/>
  <c r="I10" i="46"/>
  <c r="L22" i="46"/>
  <c r="K24" i="46"/>
  <c r="J28" i="46"/>
  <c r="J27" i="46" s="1"/>
  <c r="K23" i="46"/>
  <c r="K18" i="46"/>
  <c r="I18" i="46"/>
  <c r="K13" i="46"/>
  <c r="J25" i="46"/>
  <c r="J17" i="46"/>
  <c r="I13" i="46"/>
  <c r="I12" i="46" s="1"/>
  <c r="K25" i="46"/>
  <c r="K17" i="46"/>
  <c r="L25" i="46"/>
  <c r="K14" i="46"/>
  <c r="L24" i="46"/>
  <c r="K28" i="46"/>
  <c r="K27" i="46" s="1"/>
  <c r="L23" i="46"/>
  <c r="L18" i="46"/>
  <c r="I17" i="46"/>
  <c r="L13" i="46"/>
  <c r="L28" i="46"/>
  <c r="L27" i="46" s="1"/>
  <c r="J22" i="46"/>
  <c r="J21" i="46" s="1"/>
  <c r="I16" i="46"/>
  <c r="I28" i="46"/>
  <c r="I27" i="46" s="1"/>
  <c r="J11" i="46"/>
  <c r="L17" i="46"/>
  <c r="J10" i="46"/>
  <c r="L11" i="46"/>
  <c r="K11" i="46"/>
  <c r="I11" i="46"/>
  <c r="C24" i="38"/>
  <c r="K21" i="46" l="1"/>
  <c r="L12" i="46"/>
  <c r="J12" i="46"/>
  <c r="L21" i="46"/>
  <c r="K12" i="46"/>
  <c r="C25" i="38"/>
  <c r="H110" i="34"/>
  <c r="I109" i="34" s="1"/>
  <c r="C26" i="38" l="1"/>
  <c r="N40" i="2"/>
  <c r="N39" i="2"/>
  <c r="N38" i="2"/>
  <c r="N37" i="2"/>
  <c r="N36" i="2"/>
  <c r="N33" i="2"/>
  <c r="Q33" i="2" s="1"/>
  <c r="N32" i="2"/>
  <c r="Q32" i="2" s="1"/>
  <c r="N31" i="2"/>
  <c r="Q31" i="2" s="1"/>
  <c r="N30" i="2"/>
  <c r="Q9" i="38" s="1"/>
  <c r="N29" i="2"/>
  <c r="N26" i="2"/>
  <c r="N25" i="2"/>
  <c r="C27" i="38" l="1"/>
  <c r="Q39" i="2"/>
  <c r="Q17" i="38"/>
  <c r="Q37" i="2"/>
  <c r="Q15" i="38"/>
  <c r="Q38" i="2"/>
  <c r="Q16" i="38"/>
  <c r="Q40" i="2"/>
  <c r="Q18" i="38"/>
  <c r="Q11" i="38"/>
  <c r="Q12" i="38"/>
  <c r="Q10" i="38"/>
  <c r="Q6" i="38"/>
  <c r="Q5" i="38"/>
  <c r="Q14" i="38"/>
  <c r="Q8" i="38"/>
  <c r="C28" i="38" l="1"/>
  <c r="H102" i="34"/>
  <c r="M3" i="38"/>
  <c r="D17" i="38" s="1"/>
  <c r="N3" i="38"/>
  <c r="M4" i="38"/>
  <c r="N4" i="38"/>
  <c r="C29" i="38" l="1"/>
  <c r="H103" i="34"/>
  <c r="D16" i="38"/>
  <c r="D26" i="38"/>
  <c r="D18" i="38"/>
  <c r="D24" i="38"/>
  <c r="D15" i="38"/>
  <c r="D23" i="38"/>
  <c r="D22" i="38"/>
  <c r="D25" i="38"/>
  <c r="D19" i="38"/>
  <c r="D21" i="38"/>
  <c r="D20" i="38"/>
  <c r="E25" i="38"/>
  <c r="E23" i="38"/>
  <c r="E18" i="38"/>
  <c r="E16" i="38"/>
  <c r="E19" i="38"/>
  <c r="E26" i="38"/>
  <c r="E20" i="38"/>
  <c r="E22" i="38"/>
  <c r="E17" i="38"/>
  <c r="E15" i="38"/>
  <c r="E24" i="38"/>
  <c r="E21" i="38"/>
  <c r="D39" i="38"/>
  <c r="D31" i="38"/>
  <c r="D34" i="38"/>
  <c r="D38" i="38"/>
  <c r="D33" i="38"/>
  <c r="D35" i="38"/>
  <c r="D32" i="38"/>
  <c r="D27" i="38"/>
  <c r="D36" i="38"/>
  <c r="D29" i="38"/>
  <c r="D37" i="38"/>
  <c r="D30" i="38"/>
  <c r="D28" i="38"/>
  <c r="E39" i="38"/>
  <c r="E37" i="38"/>
  <c r="E27" i="38"/>
  <c r="E34" i="38"/>
  <c r="E38" i="38"/>
  <c r="E29" i="38"/>
  <c r="E33" i="38"/>
  <c r="E32" i="38"/>
  <c r="E30" i="38"/>
  <c r="E28" i="38"/>
  <c r="E31" i="38"/>
  <c r="E35" i="38"/>
  <c r="E36" i="38"/>
  <c r="C30" i="38" l="1"/>
  <c r="C31" i="38" l="1"/>
  <c r="C32" i="38" l="1"/>
  <c r="M13" i="6"/>
  <c r="M12" i="6"/>
  <c r="M11" i="6"/>
  <c r="C33" i="38" l="1"/>
  <c r="Q56" i="2"/>
  <c r="Q18" i="2"/>
  <c r="M3" i="10"/>
  <c r="M4" i="10"/>
  <c r="M5" i="10"/>
  <c r="S45" i="10"/>
  <c r="S50" i="10"/>
  <c r="S51" i="10"/>
  <c r="S53" i="10"/>
  <c r="S41" i="10"/>
  <c r="S43" i="10"/>
  <c r="S46" i="10"/>
  <c r="S42" i="10"/>
  <c r="S47" i="10"/>
  <c r="S44" i="10"/>
  <c r="S48" i="10"/>
  <c r="S38" i="10"/>
  <c r="S39" i="10"/>
  <c r="S49" i="10"/>
  <c r="S40" i="10"/>
  <c r="S52" i="10"/>
  <c r="R45" i="10"/>
  <c r="R50" i="10"/>
  <c r="R51" i="10"/>
  <c r="R53" i="10"/>
  <c r="R41" i="10"/>
  <c r="R43" i="10"/>
  <c r="R46" i="10"/>
  <c r="R42" i="10"/>
  <c r="R47" i="10"/>
  <c r="R44" i="10"/>
  <c r="R48" i="10"/>
  <c r="R38" i="10"/>
  <c r="R39" i="10"/>
  <c r="R49" i="10"/>
  <c r="R40" i="10"/>
  <c r="R52" i="10"/>
  <c r="O44" i="10"/>
  <c r="C34" i="38" l="1"/>
  <c r="O45" i="10"/>
  <c r="F21" i="10" s="1"/>
  <c r="C239" i="10" s="1"/>
  <c r="Q26" i="2" s="1"/>
  <c r="O46" i="10"/>
  <c r="G21" i="10" s="1"/>
  <c r="C240" i="10" s="1"/>
  <c r="O43" i="10"/>
  <c r="D21" i="10" s="1"/>
  <c r="E21" i="10"/>
  <c r="C238" i="10" s="1"/>
  <c r="Q25" i="2" s="1"/>
  <c r="O42" i="10"/>
  <c r="C21" i="10" s="1"/>
  <c r="L13" i="14"/>
  <c r="L14" i="14"/>
  <c r="L14" i="6"/>
  <c r="M20" i="46" s="1"/>
  <c r="C48" i="2"/>
  <c r="N22" i="2"/>
  <c r="N23" i="2"/>
  <c r="N24" i="2"/>
  <c r="K20" i="46" l="1"/>
  <c r="L20" i="46"/>
  <c r="I20" i="46"/>
  <c r="J20" i="46"/>
  <c r="F6" i="6"/>
  <c r="V8" i="10"/>
  <c r="C35" i="38"/>
  <c r="I23" i="34"/>
  <c r="C236" i="10"/>
  <c r="Q22" i="2" s="1"/>
  <c r="C237" i="10"/>
  <c r="Q24" i="2" s="1"/>
  <c r="Q4" i="38"/>
  <c r="Q3" i="38"/>
  <c r="Q2" i="38"/>
  <c r="M14" i="14"/>
  <c r="H64" i="34"/>
  <c r="M13" i="14"/>
  <c r="H63" i="34"/>
  <c r="L15" i="14"/>
  <c r="M47" i="14" s="1"/>
  <c r="M19" i="46" l="1"/>
  <c r="C8" i="6"/>
  <c r="G6" i="6"/>
  <c r="S8" i="10"/>
  <c r="C36" i="38"/>
  <c r="H97" i="34"/>
  <c r="H96" i="34"/>
  <c r="H99" i="34"/>
  <c r="S10" i="10"/>
  <c r="S5" i="10"/>
  <c r="I37" i="34"/>
  <c r="Q23" i="2"/>
  <c r="M2" i="38"/>
  <c r="D10" i="38" s="1"/>
  <c r="N2" i="38"/>
  <c r="I18" i="10"/>
  <c r="S9" i="10"/>
  <c r="J19" i="46" l="1"/>
  <c r="J15" i="46" s="1"/>
  <c r="J29" i="46" s="1"/>
  <c r="M15" i="46"/>
  <c r="M29" i="46" s="1"/>
  <c r="K19" i="46"/>
  <c r="K15" i="46" s="1"/>
  <c r="K29" i="46" s="1"/>
  <c r="I19" i="46"/>
  <c r="I15" i="46" s="1"/>
  <c r="I29" i="46" s="1"/>
  <c r="L19" i="46"/>
  <c r="L15" i="46" s="1"/>
  <c r="L29" i="46" s="1"/>
  <c r="S7" i="10"/>
  <c r="C37" i="38"/>
  <c r="V11" i="10"/>
  <c r="Y2" i="10" s="1"/>
  <c r="D14" i="38"/>
  <c r="D7" i="38"/>
  <c r="D3" i="38"/>
  <c r="D5" i="38"/>
  <c r="D9" i="38"/>
  <c r="D12" i="38"/>
  <c r="D4" i="38"/>
  <c r="D6" i="38"/>
  <c r="D13" i="38"/>
  <c r="D11" i="38"/>
  <c r="D8" i="38"/>
  <c r="E5" i="38"/>
  <c r="E6" i="38"/>
  <c r="E7" i="38"/>
  <c r="E14" i="38"/>
  <c r="E10" i="38"/>
  <c r="E12" i="38"/>
  <c r="E13" i="38"/>
  <c r="E3" i="38"/>
  <c r="E11" i="38"/>
  <c r="E9" i="38"/>
  <c r="E8" i="38"/>
  <c r="E4" i="38"/>
  <c r="L40" i="10"/>
  <c r="F50" i="2"/>
  <c r="J9" i="46" s="1"/>
  <c r="S11" i="10" l="1"/>
  <c r="C37" i="46"/>
  <c r="C38" i="38"/>
  <c r="E16" i="34"/>
  <c r="E10" i="34"/>
  <c r="E4" i="34"/>
  <c r="E13" i="34"/>
  <c r="E7" i="34"/>
  <c r="H98" i="34"/>
  <c r="I89" i="34" s="1"/>
  <c r="C45" i="2"/>
  <c r="D118" i="10"/>
  <c r="L44" i="10"/>
  <c r="E50" i="2"/>
  <c r="I9" i="46" s="1"/>
  <c r="G50" i="2"/>
  <c r="K9" i="46" s="1"/>
  <c r="H50" i="2"/>
  <c r="L9" i="46" s="1"/>
  <c r="C39" i="38" l="1"/>
  <c r="K2" i="38" s="1"/>
  <c r="E17" i="34"/>
  <c r="E11" i="34"/>
  <c r="E5" i="34"/>
  <c r="E14" i="34"/>
  <c r="E8" i="34"/>
  <c r="E15" i="34"/>
  <c r="E9" i="34"/>
  <c r="E3" i="34"/>
  <c r="E6" i="34"/>
  <c r="E12" i="34"/>
  <c r="L47" i="10"/>
  <c r="L46" i="10"/>
  <c r="F118" i="10"/>
  <c r="L43" i="10"/>
  <c r="C118" i="10"/>
  <c r="L45" i="10"/>
  <c r="E118" i="10"/>
  <c r="J121" i="10"/>
  <c r="J120" i="10"/>
  <c r="K5" i="38" l="1"/>
  <c r="K4" i="38"/>
  <c r="G5" i="38"/>
  <c r="G52" i="2" s="1"/>
  <c r="H6" i="38"/>
  <c r="H53" i="2" s="1"/>
  <c r="H7" i="38"/>
  <c r="H5" i="38"/>
  <c r="G53" i="2" s="1"/>
  <c r="H4" i="38"/>
  <c r="F53" i="2" s="1"/>
  <c r="G4" i="38"/>
  <c r="F52" i="2" s="1"/>
  <c r="G3" i="38"/>
  <c r="G7" i="38"/>
  <c r="K3" i="38"/>
  <c r="G6" i="38"/>
  <c r="H52" i="2" s="1"/>
  <c r="H3" i="38"/>
  <c r="F119" i="10"/>
  <c r="S6" i="10"/>
  <c r="C119" i="10"/>
  <c r="J124" i="10"/>
  <c r="J125" i="10"/>
  <c r="J119" i="10"/>
  <c r="J118" i="10"/>
  <c r="J122" i="10"/>
  <c r="J123" i="10"/>
  <c r="E52" i="2" l="1"/>
  <c r="G8" i="38"/>
  <c r="H20" i="34" s="1"/>
  <c r="E53" i="2"/>
  <c r="H8" i="38"/>
  <c r="H21" i="34" s="1"/>
  <c r="F121" i="10"/>
  <c r="F120" i="10"/>
  <c r="C121" i="10"/>
  <c r="C120" i="10"/>
  <c r="E119" i="10"/>
  <c r="E120" i="10" s="1"/>
  <c r="D119" i="10"/>
  <c r="D120" i="10" s="1"/>
  <c r="I116" i="34" l="1"/>
  <c r="C123" i="10"/>
  <c r="D121" i="10"/>
  <c r="S4" i="10"/>
  <c r="E121" i="10"/>
  <c r="L53" i="2"/>
  <c r="L52" i="2"/>
  <c r="X7" i="10" l="1"/>
  <c r="X4" i="10"/>
  <c r="X3" i="10"/>
  <c r="M5" i="17" l="1"/>
  <c r="H8" i="46"/>
  <c r="C7" i="46"/>
  <c r="P9" i="46" l="1"/>
</calcChain>
</file>

<file path=xl/sharedStrings.xml><?xml version="1.0" encoding="utf-8"?>
<sst xmlns="http://schemas.openxmlformats.org/spreadsheetml/2006/main" count="1035" uniqueCount="659">
  <si>
    <t>Eingruppierung</t>
  </si>
  <si>
    <t>Wochenstunden</t>
  </si>
  <si>
    <t>monatl. Zuschläge</t>
  </si>
  <si>
    <t>Personalstelle 1</t>
  </si>
  <si>
    <t>Ggf. Personalstelle 2</t>
  </si>
  <si>
    <t>Ggf. Personalstelle 3</t>
  </si>
  <si>
    <t>Summe</t>
  </si>
  <si>
    <t>E1 bis E11</t>
  </si>
  <si>
    <t>E12 bis E15</t>
  </si>
  <si>
    <t>Hinweis:</t>
  </si>
  <si>
    <t>Ausgaben in Euro</t>
  </si>
  <si>
    <t>Art der Dienstreise</t>
  </si>
  <si>
    <t>Zweck der Dienstreise</t>
  </si>
  <si>
    <t>Bundesreisekostengesetz</t>
  </si>
  <si>
    <t>Landesreisekostengesetz</t>
  </si>
  <si>
    <t>Summe:</t>
  </si>
  <si>
    <t>Position</t>
  </si>
  <si>
    <t>Anzahl Arbeitstage</t>
  </si>
  <si>
    <t>Tagessatz ext. Dienstleister</t>
  </si>
  <si>
    <t>Betrag</t>
  </si>
  <si>
    <t>Personal</t>
  </si>
  <si>
    <t>Literatur</t>
  </si>
  <si>
    <t>Geschäftsbedarf</t>
  </si>
  <si>
    <t>F0831</t>
  </si>
  <si>
    <t>F0839</t>
  </si>
  <si>
    <t>F0840</t>
  </si>
  <si>
    <t>F0841</t>
  </si>
  <si>
    <t>F0850</t>
  </si>
  <si>
    <t>F0844</t>
  </si>
  <si>
    <t>F0835</t>
  </si>
  <si>
    <t>F0812</t>
  </si>
  <si>
    <t>F0817</t>
  </si>
  <si>
    <t>Dauer der Dienstreise in Tagen</t>
  </si>
  <si>
    <t>Anzahl Monate</t>
  </si>
  <si>
    <t>Monatssumme</t>
  </si>
  <si>
    <t>EG 11</t>
  </si>
  <si>
    <t>Bitte beachten Sie, sollten uns Ihre Angaben unplausibel erscheinen, kann es ggf. notwendig sein, dass wir eine Stellenbewertung zu der von Ihnen beantragten Personalstelle / Entgeltgruppe nachfragen. Mit Stellenbewertung ist in diesem Fall die Begründung für die Zuordnung einer Stelle zu einer bestimmten Entgeltgruppe (z. B. E11) gemeint. Dieses Dokument wird in der Regel durch die Personalabteilung erstellt. Grundlage der Bewertung ist die differenzierte Erfassung der mit der Stelle verbundenen Leistungen und Anforderungen auf der Grundlage einer Stellenbeschreibung.</t>
  </si>
  <si>
    <t>Bahncard Preise</t>
  </si>
  <si>
    <t>Bahncard 25</t>
  </si>
  <si>
    <t>Bahncard 50</t>
  </si>
  <si>
    <t>Bahncard 100</t>
  </si>
  <si>
    <t>€ Pro Jahr</t>
  </si>
  <si>
    <t>Netzwerktreffen</t>
  </si>
  <si>
    <t>Sonstige DR</t>
  </si>
  <si>
    <t>Weiterqualifizierung</t>
  </si>
  <si>
    <t>Dauer der Dienstreise</t>
  </si>
  <si>
    <t>Optionale Ausfüllfelder</t>
  </si>
  <si>
    <t>Pflichtfelder (Auswahl- u. Ausfüllfelder)</t>
  </si>
  <si>
    <t>Personalgruppe</t>
  </si>
  <si>
    <t>EG 9b</t>
  </si>
  <si>
    <t>EG 10</t>
  </si>
  <si>
    <t>EG 12</t>
  </si>
  <si>
    <t>EG 13</t>
  </si>
  <si>
    <t>PS1</t>
  </si>
  <si>
    <t>PS2</t>
  </si>
  <si>
    <t>PS3</t>
  </si>
  <si>
    <t>EG12-13</t>
  </si>
  <si>
    <t>Weitere Sachausgaben:</t>
  </si>
  <si>
    <t>Richtig ausgefülltes Auswahl- oder Ausfüllfeld</t>
  </si>
  <si>
    <t>Wichtige Ergebnisse u. Hinweise</t>
  </si>
  <si>
    <t>Gesperrte, bzw. berechnete Felder</t>
  </si>
  <si>
    <t xml:space="preserve"> besetzt bis:</t>
  </si>
  <si>
    <t>Erfahrungsstufe Dropdown</t>
  </si>
  <si>
    <t>Kopierpapier</t>
  </si>
  <si>
    <t>bitte auswählen</t>
  </si>
  <si>
    <t>Nach welchem Tarifvertrag soll das beantragte Personal vergütet werden?</t>
  </si>
  <si>
    <t>Tarife:</t>
  </si>
  <si>
    <t>TV-L</t>
  </si>
  <si>
    <t>BAT</t>
  </si>
  <si>
    <t>Haustarifvertrag</t>
  </si>
  <si>
    <t>Sonstige</t>
  </si>
  <si>
    <t>Genaue Bezeichnung:</t>
  </si>
  <si>
    <t>Sonstiges:</t>
  </si>
  <si>
    <t>Weitere Sachausgaben</t>
  </si>
  <si>
    <t>Tarifvertrag</t>
  </si>
  <si>
    <t>Wenn die Ausgaben für Literatur unter 250 € liegen, kann auf eine detailierte Aufschlüsselung verzichtet werden.</t>
  </si>
  <si>
    <t>Wenn die Ausgaben unter 600 € liegen, kann auf eine detailierte Aufschlüsselung verzichtet werden.</t>
  </si>
  <si>
    <t>Wenn die Ausgaben für Literatur über 250 € liegen, geben Sie bitte die genauen Bezeichnungen und Ausgaben ein.</t>
  </si>
  <si>
    <t>Wenn die Ausgaben höher als 600 € sind, geben Sie bitte die genauen Bezeichnungen und Ausgaben für den Geschäftsbedarf ein.</t>
  </si>
  <si>
    <t>Porto</t>
  </si>
  <si>
    <t>Checkbox:</t>
  </si>
  <si>
    <t>CB_ws1:</t>
  </si>
  <si>
    <t>CB_ws2:</t>
  </si>
  <si>
    <t>Dienstreisen und Qualifizierung</t>
  </si>
  <si>
    <t>DuQ_cb1:</t>
  </si>
  <si>
    <t>DuQ_cb2:</t>
  </si>
  <si>
    <t>Akteursbeteiligung</t>
  </si>
  <si>
    <t>CB_Ak_1:</t>
  </si>
  <si>
    <t>Konzeptfertigstellung</t>
  </si>
  <si>
    <t>Begleitende Öffentlichkeitsarbeit</t>
  </si>
  <si>
    <t>Begl_Öffentlichkeitsarbeit</t>
  </si>
  <si>
    <t>CB_Oe_1:</t>
  </si>
  <si>
    <t>Professionelle Prozessunterstützung</t>
  </si>
  <si>
    <t>Prozessunterstützung</t>
  </si>
  <si>
    <t>CB_Pr_1:</t>
  </si>
  <si>
    <t>Externe Konzepterstellung</t>
  </si>
  <si>
    <t>CB_Ext_1:</t>
  </si>
  <si>
    <t>externe Konzepterstellung</t>
  </si>
  <si>
    <t>DuQ_cb3:</t>
  </si>
  <si>
    <t>Personal: Sonderzahlungen</t>
  </si>
  <si>
    <t>West</t>
  </si>
  <si>
    <t>Entgeldgruppe</t>
  </si>
  <si>
    <t>E13-E15</t>
  </si>
  <si>
    <t>E9-E12</t>
  </si>
  <si>
    <t>Ost</t>
  </si>
  <si>
    <t>Formularblattaktivierung</t>
  </si>
  <si>
    <t>Bundesland:</t>
  </si>
  <si>
    <t>Bundesland</t>
  </si>
  <si>
    <t xml:space="preserve">Schleswig-Holstein </t>
  </si>
  <si>
    <t xml:space="preserve">Hamburg </t>
  </si>
  <si>
    <t>Niedersachsen</t>
  </si>
  <si>
    <t>Bremen</t>
  </si>
  <si>
    <t>Nordrhein-Westfalen</t>
  </si>
  <si>
    <t>Hessen</t>
  </si>
  <si>
    <t>Rheinland-Pfalz</t>
  </si>
  <si>
    <t>Baden-Württemberg</t>
  </si>
  <si>
    <t>Bayern</t>
  </si>
  <si>
    <t>Saarland</t>
  </si>
  <si>
    <t>Berlin</t>
  </si>
  <si>
    <t>Brandenburg</t>
  </si>
  <si>
    <t>Mecklenburg-Vorpommern</t>
  </si>
  <si>
    <t>Sachsen</t>
  </si>
  <si>
    <t>Sachsen-Anhalt</t>
  </si>
  <si>
    <t>Thüringen</t>
  </si>
  <si>
    <t>Gehalt gerissen</t>
  </si>
  <si>
    <t>Zusatzzahlung gerissen</t>
  </si>
  <si>
    <t>Personalstelle 2</t>
  </si>
  <si>
    <t>Personalstelle 3</t>
  </si>
  <si>
    <t>Welche Entgeldgruppe? 1=E9-E12, 2=E13-E15</t>
  </si>
  <si>
    <t>Achtung: Die angegebenen monatlichen Zuschläge der Personalstelle 1 überschreiten die zuwendungsfähige monatliche Obergrenze!</t>
  </si>
  <si>
    <t>Achtung: Die angegebenen monatlichen Zuschläge der Personalstelle 2 überschreiten die zuwendungsfähige monatliche Obergrenze!</t>
  </si>
  <si>
    <t>Achtung: Die angegebenen monatlichen Zuschläge der Personalstelle 3 überschreiten die zuwendungsfähige monatliche Obergrenze!</t>
  </si>
  <si>
    <t>Prüfung</t>
  </si>
  <si>
    <t>weitere Sachausgaben</t>
  </si>
  <si>
    <t>Ext_Konzepterstellung</t>
  </si>
  <si>
    <t>Status</t>
  </si>
  <si>
    <t>Meldung:</t>
  </si>
  <si>
    <t>Datum, Unterschrift einer Zeichnungsberechtigten Person</t>
  </si>
  <si>
    <t>Sonstiges</t>
  </si>
  <si>
    <t>prof. Prozessunterstützung</t>
  </si>
  <si>
    <t>Prozessunterstützung Dropdowns</t>
  </si>
  <si>
    <t>Identifizierung von Maßnahmen und die Erstellung des Maßnahmenkatalogs</t>
  </si>
  <si>
    <t>Verbreitung des Klimaschutzgedankens und Reflexion des Transformationsprozesses</t>
  </si>
  <si>
    <t>Mobilisierung von Verwaltung, Akteuren wie z. B. Bürgerinnen und Bürgern oder Unternehmen für den kommunalen Klimaschutz</t>
  </si>
  <si>
    <t>Design, Durchführung und Moderation von Prozessen und Veranstaltungen zurInformation und Beteiligung</t>
  </si>
  <si>
    <t>Design, Durchführung und Moderation von Wissensmanagement innerhalb der Verwaltung und der gesamten Kommune/Institution</t>
  </si>
  <si>
    <t>Konzipierung von Partizipations- und Kooperationsprozessen</t>
  </si>
  <si>
    <t>Betreuung von Arbeitsgruppen, Netzwerken u. ä.</t>
  </si>
  <si>
    <t>Erarbeitung von Ideen und Strategien zur Initiierung von Partnerschaften verschiedener Akteure</t>
  </si>
  <si>
    <t>Strategien zur effizienten interkommunalen Vernetzung</t>
  </si>
  <si>
    <t>Erarbeitung von Strategien für Maßnahmen der Presse- und Öffentlichkeitsarbeit</t>
  </si>
  <si>
    <t>Design, Durchführung und Moderation von Umweltbildungsprozessen und -projekten</t>
  </si>
  <si>
    <t>Monatliche Obergrenze Stand 8/2018</t>
  </si>
  <si>
    <t>Bekannt/Unbekannt:</t>
  </si>
  <si>
    <t>ab</t>
  </si>
  <si>
    <t>detail. Analyse verwaltungsinterner und -externer Akteure sowie Erarbeitung akteursspezifischer Strategien der Kommunikation, Mobilisierung und Erwartungsmanagement</t>
  </si>
  <si>
    <t>Unterstützung des KSM bei der Potenzialanalyse und Szenarienentwicklung</t>
  </si>
  <si>
    <t>Unterstützung des KSM bei Energie- und THG-Bilanz</t>
  </si>
  <si>
    <t>Tätigkeiten des Dienstleisters</t>
  </si>
  <si>
    <t>Sonstige Tätigkeit</t>
  </si>
  <si>
    <t>Prof. Prozessunterstützung:</t>
  </si>
  <si>
    <t>Vorhabentitel:</t>
  </si>
  <si>
    <t>Basisdaten</t>
  </si>
  <si>
    <t>Ausgabenübersicht</t>
  </si>
  <si>
    <t>Anmerkungen</t>
  </si>
  <si>
    <t>professionelle Prozessunterstützung</t>
  </si>
  <si>
    <t>Thema:</t>
  </si>
  <si>
    <t>Bei weiteren Anmerkungen nutzen Sie bitte das Tabellenblatt "Anmerkungen"</t>
  </si>
  <si>
    <t>Dienstreisen Inland</t>
  </si>
  <si>
    <t>Beschäftigte TVöD/TV-L E12-E15</t>
  </si>
  <si>
    <t>Beschäftigte TVöD/TV-L E1-E11</t>
  </si>
  <si>
    <t>Vergabe von Aufträgen</t>
  </si>
  <si>
    <t>Ausgaben für Prozessunterstützung (Vergabe von Aufträgen, Pos. F0835)</t>
  </si>
  <si>
    <t>Ausgaben für Konzeptfertigstellung max. 5.000€ (Vergabe von Aufträgen, Pos. F0835)</t>
  </si>
  <si>
    <t>TVöD</t>
  </si>
  <si>
    <t>Stufe</t>
  </si>
  <si>
    <t>Personalausgaben  (Pos. F0812 / F0817)</t>
  </si>
  <si>
    <t>Ggf. Personalstelle 4</t>
  </si>
  <si>
    <t>Ggf. Personalstelle 5</t>
  </si>
  <si>
    <t>Ausgewähltes JahrBeginn:</t>
  </si>
  <si>
    <t>Ausgewähltes JahrEnde:</t>
  </si>
  <si>
    <t>Restmonate im aktuellen Jahr:</t>
  </si>
  <si>
    <t>Jahresscheiben</t>
  </si>
  <si>
    <t>PS4</t>
  </si>
  <si>
    <t>PS5</t>
  </si>
  <si>
    <t>Jahr1</t>
  </si>
  <si>
    <t>Jahr3</t>
  </si>
  <si>
    <t>Personalstelle 4</t>
  </si>
  <si>
    <t>Personalstelle 5</t>
  </si>
  <si>
    <t>E 13</t>
  </si>
  <si>
    <t>E 12</t>
  </si>
  <si>
    <t>E 11</t>
  </si>
  <si>
    <t>E 10</t>
  </si>
  <si>
    <t>E 9c</t>
  </si>
  <si>
    <t>E 9b</t>
  </si>
  <si>
    <t>Anzahl</t>
  </si>
  <si>
    <t>Stückpreis</t>
  </si>
  <si>
    <t>Bsp.: Bereitstellung eines barrierefreien Zugangs zum Konzept in elektronischer Form</t>
  </si>
  <si>
    <t>Ja</t>
  </si>
  <si>
    <t>Nein</t>
  </si>
  <si>
    <t xml:space="preserve"> </t>
  </si>
  <si>
    <t>Personal1</t>
  </si>
  <si>
    <t>privater PKW</t>
  </si>
  <si>
    <t>Jahr2</t>
  </si>
  <si>
    <t>Gegenstände &gt;800 €</t>
  </si>
  <si>
    <t>Dienstreisen: Netzwerk und Info/fachveranstaltung:</t>
  </si>
  <si>
    <t>Anschlussvorhaben</t>
  </si>
  <si>
    <t>Vorhabenart:</t>
  </si>
  <si>
    <t>Arbeitsplan</t>
  </si>
  <si>
    <t>Erfolgskontrollplan</t>
  </si>
  <si>
    <t>Integriertes Konzept</t>
  </si>
  <si>
    <t>Erstvorhaben</t>
  </si>
  <si>
    <t>Projektlaufzeit:</t>
  </si>
  <si>
    <t>Summe Projektlaufzeit (Monate -1)</t>
  </si>
  <si>
    <t>Berechnungen für Arbeitsplan:</t>
  </si>
  <si>
    <t>Definitionen:</t>
  </si>
  <si>
    <t>Variablen:</t>
  </si>
  <si>
    <t>Einheit</t>
  </si>
  <si>
    <t>1VZÄ=</t>
  </si>
  <si>
    <t>h/Woche</t>
  </si>
  <si>
    <t>Arbeitstage/Monat</t>
  </si>
  <si>
    <t>d</t>
  </si>
  <si>
    <t>Tage(VZÄ)/Stelle/Jahr</t>
  </si>
  <si>
    <t>Obergrenze</t>
  </si>
  <si>
    <t>Untergrenze (-15%)</t>
  </si>
  <si>
    <t>Berechnung:</t>
  </si>
  <si>
    <t>d/y</t>
  </si>
  <si>
    <t>Verteilung Jahresscheiben</t>
  </si>
  <si>
    <t>Jahr</t>
  </si>
  <si>
    <t>besetzte Monate</t>
  </si>
  <si>
    <t>Obergrenze / Jahr</t>
  </si>
  <si>
    <t>Eingabe:</t>
  </si>
  <si>
    <t>Fall1</t>
  </si>
  <si>
    <t>Hinweise</t>
  </si>
  <si>
    <t>Anzahl der Dienstreisen diesen Typs</t>
  </si>
  <si>
    <t>Produkt</t>
  </si>
  <si>
    <t>Dienstreisen Tabelle Berechnung</t>
  </si>
  <si>
    <r>
      <rPr>
        <b/>
        <sz val="9"/>
        <color theme="1"/>
        <rFont val="Arial"/>
        <family val="2"/>
      </rPr>
      <t>Bitte teilen Sie uns mit</t>
    </r>
    <r>
      <rPr>
        <sz val="9"/>
        <color theme="1"/>
        <rFont val="Arial"/>
        <family val="2"/>
      </rPr>
      <t>, auf Grundlage welcher Regelung die Ausgaben für Dienstreisen abgerechnet werden.</t>
    </r>
  </si>
  <si>
    <t>Basisdaten eingabe:</t>
  </si>
  <si>
    <t>Konzept:</t>
  </si>
  <si>
    <t>Richtlinie:</t>
  </si>
  <si>
    <t>Konzept erstellt:</t>
  </si>
  <si>
    <t>Name des Antragstellers:</t>
  </si>
  <si>
    <t>Dienstwagen</t>
  </si>
  <si>
    <t>Förderquoten:</t>
  </si>
  <si>
    <t xml:space="preserve">Summe der Ausgaben Öffentlichkeitsarbeit: </t>
  </si>
  <si>
    <t>Datum:</t>
  </si>
  <si>
    <t>Übergangsregelung</t>
  </si>
  <si>
    <t>(normales) Erstvorhaben</t>
  </si>
  <si>
    <t>(normales) Anschlussvorhaben</t>
  </si>
  <si>
    <t>Tabellenblatt</t>
  </si>
  <si>
    <t>Hinweis zu</t>
  </si>
  <si>
    <t>prof:Prozessunterstützung</t>
  </si>
  <si>
    <t>Das Tabellenblatt "Hinweis" nur für UGR einblenden</t>
  </si>
  <si>
    <t>Das Tabellenblatt "Hinweis" ausblenden</t>
  </si>
  <si>
    <t>kein zusätzlicher Hinweis notwendig</t>
  </si>
  <si>
    <t>kein zusätzlicher Hinweis notwendig, da ausgeblendet</t>
  </si>
  <si>
    <t>Zuwendungsfähig sind Ausgaben für fachkundige externer Dienstleister zur Unterstützung bei der Erstellung der Treibhausgasbilanzierung und der Berechnung von Potenzialen und Szenarien
im Rahmen der Konzepterstellung. 
Die hier angesetzten Ausgaben und Arbeitstage sollten denen aus der Arbeitsplanung (VHB, S. 5, Tab. "1.Konzepterstellung") entsprechen.</t>
  </si>
  <si>
    <t>aus fachlicher Sicht kein zusätzlicher Hinweis notwendig</t>
  </si>
  <si>
    <t>IK</t>
  </si>
  <si>
    <t>TK</t>
  </si>
  <si>
    <t>Konzept &lt;36M:</t>
  </si>
  <si>
    <t>Ausnahme aktualisiertes Konzept</t>
  </si>
  <si>
    <t>Sie beantragen die Erstellung eines Klimaschutzkonzeptes durch ein Klimaschutzmanagement im Förderbereich 2.7.1.</t>
  </si>
  <si>
    <t>EG 9c</t>
  </si>
  <si>
    <t>dem 31.12.2018 aktualisiert</t>
  </si>
  <si>
    <t>Ausgabenobergrenzen:</t>
  </si>
  <si>
    <t>begl_Öffentlichkeitsarbeit:</t>
  </si>
  <si>
    <t>Akteursbeteiligung:</t>
  </si>
  <si>
    <t>prozunterstützung:</t>
  </si>
  <si>
    <r>
      <rPr>
        <b/>
        <sz val="9"/>
        <color theme="1"/>
        <rFont val="Arial"/>
        <family val="2"/>
      </rPr>
      <t>Hinweis:</t>
    </r>
    <r>
      <rPr>
        <sz val="9"/>
        <color theme="1"/>
        <rFont val="Arial"/>
        <family val="2"/>
      </rPr>
      <t xml:space="preserve">
Sollten Ausgaben für eine Bahncard beantragt werden, reichen Sie bitte eine gesonderte Vergleichsrechnung ein. Aus dieser sollte hervorgehen, dass sich die Ausgaben für die beantragte Bahncard innerhalb der Projektlaufzeit amortisieren.</t>
    </r>
  </si>
  <si>
    <t xml:space="preserve">Wir beantragen die Förderung der Ausgaben für eine </t>
  </si>
  <si>
    <t>in Höhe von (aktueller Preis):</t>
  </si>
  <si>
    <t>Monatssatz</t>
  </si>
  <si>
    <t>Finanzposition</t>
  </si>
  <si>
    <t>Projektjahr 1</t>
  </si>
  <si>
    <t>Projektjahr 2</t>
  </si>
  <si>
    <t>Projektjahr 3</t>
  </si>
  <si>
    <t>Liste in Anschlussvorhaben</t>
  </si>
  <si>
    <t>neue Maßnahme aus Konzept</t>
  </si>
  <si>
    <t>weiterentwickelte Maßnahme</t>
  </si>
  <si>
    <t>neue Maßnahmenschritte zu Maßnahme aus dem Konzept</t>
  </si>
  <si>
    <t>neu entwickelte Maßnahme</t>
  </si>
  <si>
    <t>die nicht im Konzept aufgeführt war</t>
  </si>
  <si>
    <t>Daueraufgaben</t>
  </si>
  <si>
    <t>kontinuierliche Maßnahme</t>
  </si>
  <si>
    <t>bitte erläutern</t>
  </si>
  <si>
    <t>Das Konzept wurde durch das geförderte Klimaschutzmanagement im Erstvorhaben erstellt</t>
  </si>
  <si>
    <t>Erst., Anschlussvorhaben</t>
  </si>
  <si>
    <t>Projektzeitraum:</t>
  </si>
  <si>
    <t>War das vorliegende Konzept älter als 36 Monate und wurde nach dem 01.01.2019 aktualisiert, kann hierfür ein Anschlussvorhaben beantragt werden. Die Dauer des Anschlussvorhabens beträgt für ein Integriertes Konzept 36 Monate und für ein Teilkonzept 24 Monate. Diese Ausnahmeregelung gilt nur für aktualisierte Konzepte.</t>
  </si>
  <si>
    <t>https://prozess-wegweiser.de/</t>
  </si>
  <si>
    <t>Das Konzept wurde durch einen ext. Dienstleister unter den Bedingungen einer bis Ende 2018 gültigen Kommunalrichtlinie erstellt</t>
  </si>
  <si>
    <t xml:space="preserve">Achtung: Dieses Tabellenblatt "Erst-,Anschlussvorhaben"  ist nur auszufüllen und einzureichen, wenn ein Anschlussvorhaben nach Übergangsregelung beantragt wird. </t>
  </si>
  <si>
    <t>Achtung: Nur auszufüllen und einzureichen, wenn noch kein Konzept vorliegt.</t>
  </si>
  <si>
    <t xml:space="preserve">Achtung: Der Erfolgskontrollplan ist nur auszufüllen und einzureichen, wenn bereits ein Konzept vorliegt. </t>
  </si>
  <si>
    <t xml:space="preserve">Achtung: Der Arbeitsplan ist nur auszufüllen und einzureichen, wenn bereits ein Konzept vorliegt. </t>
  </si>
  <si>
    <t>Dienstreisen</t>
  </si>
  <si>
    <t>Fach-/Infoveranstaltung</t>
  </si>
  <si>
    <t>Obergrenzen</t>
  </si>
  <si>
    <t>Anzahl Fach-/Info</t>
  </si>
  <si>
    <t>Anzahl Weiterqua</t>
  </si>
  <si>
    <t>Anzahl Netzwerktreffen</t>
  </si>
  <si>
    <t>Anzahl Sonstige</t>
  </si>
  <si>
    <t xml:space="preserve">Achtung: Laut Kommunalrichtlinie sind maximal 5 Tage pro Jahr für den Besuch von Fach- und Informationsveranstaltungen vorgesehen. Bitte korrigieren Sie Ihre Angaben. </t>
  </si>
  <si>
    <t>ÖPV</t>
  </si>
  <si>
    <t>Konzeptaktualisierung wurde nach dem 01.01.2019 an einen externen Dienstleister vergeben, bzw. auf eigene Kosten durchgeführt</t>
  </si>
  <si>
    <t>Position/Bezeichnung</t>
  </si>
  <si>
    <t>Beantragt</t>
  </si>
  <si>
    <t>F0812/F0817 Personal</t>
  </si>
  <si>
    <t>F0817 TVöD/TV-L E1-E11:</t>
  </si>
  <si>
    <t>F0812 TVöD/TV-L E12-E15:</t>
  </si>
  <si>
    <t>F0831 Gegenstände &lt;800€</t>
  </si>
  <si>
    <t>Begl. Öffentlichkeitsarbeit</t>
  </si>
  <si>
    <t>F0835 Vergabe von Aufträgen</t>
  </si>
  <si>
    <t>Begleitende ÖA</t>
  </si>
  <si>
    <t>F0839 Geschäftsbedarf</t>
  </si>
  <si>
    <t>Bürokleinmaterial &lt; 5,00€</t>
  </si>
  <si>
    <t>Bürokleinmaterial &lt; 25,00€</t>
  </si>
  <si>
    <t>Druckerpatronen</t>
  </si>
  <si>
    <t>F0840 Literatur</t>
  </si>
  <si>
    <t>F0841 Weitere Sachausgaben</t>
  </si>
  <si>
    <t>F0844 Dienstreisen</t>
  </si>
  <si>
    <t>Dauer</t>
  </si>
  <si>
    <t>Ausgaben Verkehrsm.</t>
  </si>
  <si>
    <t>Ausgaben Über</t>
  </si>
  <si>
    <t>Ausgaben Teiln.</t>
  </si>
  <si>
    <t>F0850 Gegenstände &gt;800€</t>
  </si>
  <si>
    <t>Antragstellergruppe</t>
  </si>
  <si>
    <t>Antragstellergruppe:</t>
  </si>
  <si>
    <t>Unternehmen mit mind. 25% kommunaler Beteiligung</t>
  </si>
  <si>
    <t>Hochschule</t>
  </si>
  <si>
    <t>Stadt oder Gemeinde</t>
  </si>
  <si>
    <t>Zusammenschluss aus mehreren Städten und Gemeinden</t>
  </si>
  <si>
    <t>Landkreis</t>
  </si>
  <si>
    <t>Religionsgemeinschaft</t>
  </si>
  <si>
    <t>Jugendwerkstatt, Einrichtung der Kinder- und Jugendhilfe</t>
  </si>
  <si>
    <t>Antragstellerkonstellation</t>
  </si>
  <si>
    <t>a) Landkreis ausschließlich für die eigenen Zuständigkeiten</t>
  </si>
  <si>
    <t>b) Landkreis mit kreisangehörigen Kommunen</t>
  </si>
  <si>
    <t>c) Landkreis nur als Koordinator für kreisangehörige Kommunen</t>
  </si>
  <si>
    <t>d) Zusammenschluss von Städten und Gemeinden</t>
  </si>
  <si>
    <t>Bitte reichen Sie uns mit dem Antrag eine Kooperationsvereinbarung aller Partner zur Zusammenarbeit mit allen Unterschriften ein. Ebenfalls wird eine schriftliche Bestätigung benötigt, dass die Projektpartner bisher noch über kein Klimaschutzkonzept verfügen, welches mit diesem Antrag gefördert werden soll.</t>
  </si>
  <si>
    <t>Name des Landkreises:</t>
  </si>
  <si>
    <t>Gesamteinwohnerzahl:</t>
  </si>
  <si>
    <t>Bisherige Klimaschutzaktivitäten, Motivation und ggf. strukturelle Besonderheiten:</t>
  </si>
  <si>
    <t>EV aktuell</t>
  </si>
  <si>
    <t>AV Aktuell</t>
  </si>
  <si>
    <t>Wesentliche Ziele des (Teil-)Konzeptes, die wichtigsten Maßnahmen (+Anzahl), Höhe der gesamten THG-Emissionen mit Bezugsjahr, Höhe der zu erwartenden THG-Einsparung im Bewilligungszeitraum und Mittelfristig bis 2030:</t>
  </si>
  <si>
    <t>EV ÜGR</t>
  </si>
  <si>
    <t>AV ÜGR</t>
  </si>
  <si>
    <t>AV aktualisiert</t>
  </si>
  <si>
    <t>Motivation und Ausgangslage, bisherige Klimaschutzbemühungen:</t>
  </si>
  <si>
    <t>Angaben zum Antragsteller: Kurzbeschreibung der geogr. Lage, strukturelle Besonderheiten:</t>
  </si>
  <si>
    <t>Vorhabenbeschreibung Felder:</t>
  </si>
  <si>
    <t>Potentialanalyse und Szenarien</t>
  </si>
  <si>
    <t>THG-Minderungsziele</t>
  </si>
  <si>
    <t>Beteiligung aller relevanten Akteure und der Zivilgesellschaft</t>
  </si>
  <si>
    <t>Maßnahmenkatalog mit Kurzbeschreibung zu jeder Maßnahme gem. Vorlage Maßnahmenblatt</t>
  </si>
  <si>
    <t>Verstetigungsstrategie</t>
  </si>
  <si>
    <t>Controlling-Konzept</t>
  </si>
  <si>
    <t>Kommunikationsstrategie</t>
  </si>
  <si>
    <t>Begleitende Öffentlichkeitsarbeit zu Information, Sensibilisierung und Mobilisierung</t>
  </si>
  <si>
    <t>Handlungsfelder:</t>
  </si>
  <si>
    <t>Sonstige:</t>
  </si>
  <si>
    <t>Flächenmanagement:</t>
  </si>
  <si>
    <t>Straßenbeleuchtung:</t>
  </si>
  <si>
    <t>private Haushalte:</t>
  </si>
  <si>
    <t>Beschaffungswesen:</t>
  </si>
  <si>
    <t>Erneuerbare Energien:</t>
  </si>
  <si>
    <t>Abwasser und Abfall:</t>
  </si>
  <si>
    <t>Gewerbe, Handel, Dienstleistung:</t>
  </si>
  <si>
    <t>eigene Liegenschaften:</t>
  </si>
  <si>
    <t>Mobilität:</t>
  </si>
  <si>
    <t>Wärme- und Kältenutzung:</t>
  </si>
  <si>
    <t>IT-Infrastruktur:</t>
  </si>
  <si>
    <t>-</t>
  </si>
  <si>
    <t>Vorhabeninhalte:</t>
  </si>
  <si>
    <t>Vorhabenbeschreibung</t>
  </si>
  <si>
    <t>Handlungsfelder Matrix</t>
  </si>
  <si>
    <t>wie oft steht da bitte auswählen</t>
  </si>
  <si>
    <t>wie oft steht da Nein</t>
  </si>
  <si>
    <t>Kommunen:</t>
  </si>
  <si>
    <t>Religionsgemeinschafte, Hochschulen, kommunale Unternehmen:</t>
  </si>
  <si>
    <t>Im integrierten Klimaschutzkonzept sind alle für den Antragsteller relevanten Handlungsfelder zu betrachten</t>
  </si>
  <si>
    <t>Handlungsfelder Anzeigen:</t>
  </si>
  <si>
    <t>ausgefülltes Auswahl- oder Ausfüllfeld</t>
  </si>
  <si>
    <t>Förderantrag einreichen bis spätestens:</t>
  </si>
  <si>
    <t>Ausschreibung frühestens:</t>
  </si>
  <si>
    <t>Wir bestätigen, dass bei der Stellenausschreibung ausgewiesen wurde/wird, dass die Besetzung nur bei Bewilligung der beantragten Zuwendung erfolgt.</t>
  </si>
  <si>
    <t>Personal2</t>
  </si>
  <si>
    <t>Personal3</t>
  </si>
  <si>
    <t>Arbeitspaket</t>
  </si>
  <si>
    <t>Qualitative Ist-Analyse</t>
  </si>
  <si>
    <t xml:space="preserve">1a </t>
  </si>
  <si>
    <t xml:space="preserve">1b </t>
  </si>
  <si>
    <t>Energie- und THG Bilanz</t>
  </si>
  <si>
    <t>THG-Minderungsziele und Festlegung von Strategien</t>
  </si>
  <si>
    <t>Maßnahmenkatalog</t>
  </si>
  <si>
    <t>Fertigstellung des Konzeptes</t>
  </si>
  <si>
    <t>Arbeitsplanung Klimaschutzmanagement Konzepterstellung</t>
  </si>
  <si>
    <t>Klimaschutz-
management (intern)</t>
  </si>
  <si>
    <t>Ausgaben für die externe Konzepterstellung (Vergabe von Aufträgen, Pos. F0835)</t>
  </si>
  <si>
    <t>weitere KSM Tätigkeiten</t>
  </si>
  <si>
    <t>Tätigkeit</t>
  </si>
  <si>
    <t>Klimaschutz in der Kommune/Organisation verankern</t>
  </si>
  <si>
    <t>relevante Akteure und Zivilgesellschaft beteiligen</t>
  </si>
  <si>
    <t>Verwaltung als Vorbild im Klimaschutz aufbauen</t>
  </si>
  <si>
    <t>Öffentlichkeitsarbeit zum Klimaschutz</t>
  </si>
  <si>
    <t>Umsetzungsbeschluss vorbereiten (höchste Gremium)</t>
  </si>
  <si>
    <t>Erste Klimaschutzmaßnahmen umsetzen</t>
  </si>
  <si>
    <t>Untergrenze / Jahr</t>
  </si>
  <si>
    <t>Projekt LZ (y):</t>
  </si>
  <si>
    <t>VZÄ/y</t>
  </si>
  <si>
    <t>Gesamtwochenstunden</t>
  </si>
  <si>
    <t>Gesamtarbeitstage</t>
  </si>
  <si>
    <t>Obergrenzen Konzepterstellung Arbeitstage</t>
  </si>
  <si>
    <t>1a</t>
  </si>
  <si>
    <t>1b</t>
  </si>
  <si>
    <t>Normalverteilung für ein VZÄ nach Patrick:</t>
  </si>
  <si>
    <t>Norm</t>
  </si>
  <si>
    <t>Untergrenze</t>
  </si>
  <si>
    <t>Normiert</t>
  </si>
  <si>
    <t>plus5%</t>
  </si>
  <si>
    <t>minus5%</t>
  </si>
  <si>
    <t>Bitte beachten Sie, dass je nach Konzept- und Vorhabenart bestimmte Tabellenblätter ein- oder ausgeblendet werden. Ausgeblendete und nicht befüllte Tabellenblätter müssen nicht ausgedruckt und eingereicht werden.</t>
  </si>
  <si>
    <t>Leitfaden zur Benutzung des Antragsformulars Klimaschutzmanagement:</t>
  </si>
  <si>
    <t>1. Schritt:</t>
  </si>
  <si>
    <t>2. Schritt:</t>
  </si>
  <si>
    <t>3. Schritt:</t>
  </si>
  <si>
    <t>4. Schritt:</t>
  </si>
  <si>
    <t>• Tabellenblatt „Vorhabenbeschreibung“ ausfüllen
• Hinweise im Tabellenblatt „Inhalte und Handlungsfelder“ beachten und bestätigen</t>
  </si>
  <si>
    <t>Konzepterstellung und externe Unterstützung</t>
  </si>
  <si>
    <t>Basisdaten Text Projektstart</t>
  </si>
  <si>
    <t>Bitte planen Sie den Projektstart frühestens 6 Monate nach Antragstellung ein. Der Projektstart sollte möglichst immer der Monatserste sein. Das Enddatum errechnet sich je nach beantragtem Vorhabentyp automatisch.</t>
  </si>
  <si>
    <t>Festlegung von Wärme- und Kälterversorgungsstrategien/Festlegung einer Mobilitätsstrategie</t>
  </si>
  <si>
    <t>Basisdaten Text1</t>
  </si>
  <si>
    <t>Basisdaten Dienstantritt2</t>
  </si>
  <si>
    <t>Der Zeitraum zwischen Antragseinreichung und geplantem Start des Vorhabens ist recht kurz. Eine rechtzeitige Bewilligung des Vorhabens kann möglicherweise nicht gewährleistet werden. Zwischen Antragstellung und Projektstart sollten mindestens 6 Monate liegen.</t>
  </si>
  <si>
    <t>Zuwendungsfähig sind Ausgaben zur professionellen Prozessunterstützung in einem zeitlichen Umfang von maximal fünf Tagen pro Jahr.</t>
  </si>
  <si>
    <t>Wichtige im Anschlussvorhaben umzusetzende Maßnahmen(schritte), Höhe der zu erwartenden THG-Einsparung im Bewilligungszeitraum:</t>
  </si>
  <si>
    <t>Wesentliche Ziele des (Teil-)Konzeptes, die wichtigsten Maßnahmen (+Anzahl), Höhe der gesamten THG-Emissionen mit Bezugsjahr, Höhe der zu erwartenden THG-Einsparung im Bewilligungszeitraum und mittelfristig bis 2030:</t>
  </si>
  <si>
    <t>Obergrenzen für DL bzgl. externe Unterstützung bei der Konzepterstellung</t>
  </si>
  <si>
    <t>Einwohner</t>
  </si>
  <si>
    <t>THG-Bilanz</t>
  </si>
  <si>
    <t>Potenzialanalyse und Szenarienentwicklung</t>
  </si>
  <si>
    <t>10.000 - 30.000</t>
  </si>
  <si>
    <t>30.000 - 80.000</t>
  </si>
  <si>
    <t>&gt; 80.000</t>
  </si>
  <si>
    <t>Quelle:</t>
  </si>
  <si>
    <t>Obergrenze THG-Bilanz</t>
  </si>
  <si>
    <t>Obergrenze Potenz</t>
  </si>
  <si>
    <t>Einwohnerzahl</t>
  </si>
  <si>
    <t>Personalstelle:</t>
  </si>
  <si>
    <t xml:space="preserve">nicht bekanntes (N.N.-) Personal </t>
  </si>
  <si>
    <t>bekanntes Personal (Anschlussvorhaben)</t>
  </si>
  <si>
    <t>Aktualisiert?</t>
  </si>
  <si>
    <t>Nur AV Klickbox</t>
  </si>
  <si>
    <t>Personal NN Klickbox2:</t>
  </si>
  <si>
    <t>Wir bestätigen, dass die Stelle für Klimaschutzmanagement im Erstvorhaben über einen auf den Bewilligungszeitraum befristeten Arbeitsvertrag besetzt wurde und das Klimaschutzmanagement noch immer befristet angestellt ist.</t>
  </si>
  <si>
    <t>Wir bestätigen, dass der Arbeitsvertrag für die Projektstelle Klimaschutzmanagement auch im Anschlussvorhaben auf den Bewilligungszeitraum befristet wird.</t>
  </si>
  <si>
    <t>Bei Erstvorhaben nach Übergangsregelung muss zusätzlich das Klimaschutzkonzept in Papierform eingereicht werden.</t>
  </si>
  <si>
    <t>Der Auftrag zur Konzeptaktualisierung wurde vor dem 31.12.2018 an einen externen Dienstleister vergeben</t>
  </si>
  <si>
    <t>•</t>
  </si>
  <si>
    <t>Projektjahr</t>
  </si>
  <si>
    <t>Monate</t>
  </si>
  <si>
    <t>Tage</t>
  </si>
  <si>
    <t>&lt;-Summe</t>
  </si>
  <si>
    <t>Monat</t>
  </si>
  <si>
    <t>LZ</t>
  </si>
  <si>
    <t>bis</t>
  </si>
  <si>
    <t>Diff. nächster Monat</t>
  </si>
  <si>
    <t>Projektjahr 3:</t>
  </si>
  <si>
    <t>Projektjahr 2:</t>
  </si>
  <si>
    <t>Projektjahr 1:</t>
  </si>
  <si>
    <t>EG9a-11</t>
  </si>
  <si>
    <t>EG9-11</t>
  </si>
  <si>
    <t>Gehalt</t>
  </si>
  <si>
    <t>PJ1:</t>
  </si>
  <si>
    <t>PJ2:</t>
  </si>
  <si>
    <t>PJ3:</t>
  </si>
  <si>
    <t>EG</t>
  </si>
  <si>
    <t>Wenn Ast Kommune, LK und kommunale Zusammenschlüsse bei INT KSK</t>
  </si>
  <si>
    <t>Handlungsfelder eingeschränkt:</t>
  </si>
  <si>
    <t>anzahlMonate</t>
  </si>
  <si>
    <t>Wir bestätigen, dass alle gemachten Angaben korrekt sind und das Formular vollständig ausgefüllt ist.</t>
  </si>
  <si>
    <t xml:space="preserve">Summe der Ausgaben Akteursbeteiligung: </t>
  </si>
  <si>
    <t>Kurze Beschreibung der Art der Ausgaben, welche für die Konzeptfertigstellung kalkuliert werden</t>
  </si>
  <si>
    <t>Alt:Wir bestätigen, dass im Rahmen des Förderantrages eine neue befristete Projektstelle geschaffen wird, bei der uns zusätzliche Personalausgaben entstehen und dass die Einstellung von namentlich nicht bekanntem Personal (sog. N.N.-Personal) erfolgt.</t>
  </si>
  <si>
    <t>Externe und interne Konzepterstellung</t>
  </si>
  <si>
    <t>Bsp.: Aufgearbeitete Kurzfassung des Konzeptes zum leichten Lesen</t>
  </si>
  <si>
    <t>Bsp.: Layout und Druck des Konzeptes</t>
  </si>
  <si>
    <t>max mon. Zuschüsse PJ1</t>
  </si>
  <si>
    <t>PJ2</t>
  </si>
  <si>
    <t>JAHR1</t>
  </si>
  <si>
    <t>Gehalt Obergrenze</t>
  </si>
  <si>
    <t>Zusatzzahlung Obergrenze</t>
  </si>
  <si>
    <t>Anzahl Personalstellen:</t>
  </si>
  <si>
    <t>Anzahl Personalstellen EG9-11 (0817)</t>
  </si>
  <si>
    <t>Anzahl Personalstellen EG12-13 (0812)</t>
  </si>
  <si>
    <t>Anzahl Stellen</t>
  </si>
  <si>
    <t>Sonderzahlung</t>
  </si>
  <si>
    <t>Bitte erläutern!</t>
  </si>
  <si>
    <t>Bahncard</t>
  </si>
  <si>
    <t>Summe (Mtl.)</t>
  </si>
  <si>
    <t>Ausgaben insg.</t>
  </si>
  <si>
    <t>Antragsteller:</t>
  </si>
  <si>
    <t>Landkreis:</t>
  </si>
  <si>
    <t>Gesamteinwohner:</t>
  </si>
  <si>
    <t>Start</t>
  </si>
  <si>
    <t>Ende</t>
  </si>
  <si>
    <t>Klimaschutzonzepte, die zum Zeitpunkt der Antragstellung älter als 36 Monate sind, können nachträglich aktualisiert werden. Die Ausgaben für die Aktualisierung sind nicht förderbar.</t>
  </si>
  <si>
    <r>
      <rPr>
        <b/>
        <sz val="9"/>
        <color theme="1"/>
        <rFont val="Arial"/>
        <family val="2"/>
      </rPr>
      <t>Hinweis:</t>
    </r>
    <r>
      <rPr>
        <sz val="9"/>
        <color theme="1"/>
        <rFont val="Arial"/>
        <family val="2"/>
      </rPr>
      <t xml:space="preserve">
Bitte beachten Sie: Sollten uns Ihre Angaben unplausibel erscheinen, kann es ggf. notwendig sein, dass wir eine Stellenbewertung zu der von Ihnen beantragten Personalstelle / Entgeltgruppe nachfragen. Dieses Dokument wird in der Regel durch die Personalabteilung erstellt. Grundlage der Bewertung ist die differenzierte Erfassung der mit der Stelle verbundenen Leistungen und Anforderungen auf der Grundlage einer Stellenbeschreibung.</t>
    </r>
  </si>
  <si>
    <t>Wir bestätigen: Falls die monatlichen Zuschläge Ausgaben für Leistungsorientierte Vergütung/Bezahlung (LOV/LOB) enthalten, sind diese per Dienstvereinbarung geregelt.</t>
  </si>
  <si>
    <t>Achtung: überwiegend neue Maßnahmen(schritte) erforderlich!</t>
  </si>
  <si>
    <r>
      <t xml:space="preserve">Bitte beachten Sie: Zuwendungsfähig sind Sachausgaben zur Beteiligung der relevanten Akteure (Organisation und Durchführung von Beteiligungsprozessen) im Umfang von maximal 10.000 Euro. </t>
    </r>
    <r>
      <rPr>
        <b/>
        <sz val="11"/>
        <color theme="1"/>
        <rFont val="Calibri"/>
        <family val="2"/>
        <scheme val="minor"/>
      </rPr>
      <t>Diese Ausgaben werden für Vorhaben, die nach Übergangsregelung beantragt werden, anteilig umgerechnet</t>
    </r>
    <r>
      <rPr>
        <sz val="11"/>
        <color theme="1"/>
        <rFont val="Calibri"/>
        <family val="2"/>
        <scheme val="minor"/>
      </rPr>
      <t>.
Für das hier beantragte und ausgewählte</t>
    </r>
    <r>
      <rPr>
        <sz val="11"/>
        <rFont val="Calibri"/>
        <family val="2"/>
        <scheme val="minor"/>
      </rPr>
      <t xml:space="preserve"> </t>
    </r>
    <r>
      <rPr>
        <sz val="11"/>
        <color rgb="FFFF0000"/>
        <rFont val="Calibri"/>
        <family val="2"/>
        <scheme val="minor"/>
      </rPr>
      <t>Klimaschutzteilkonzept</t>
    </r>
    <r>
      <rPr>
        <sz val="11"/>
        <color theme="1"/>
        <rFont val="Calibri"/>
        <family val="2"/>
        <scheme val="minor"/>
      </rPr>
      <t xml:space="preserve"> im </t>
    </r>
    <r>
      <rPr>
        <sz val="11"/>
        <color rgb="FFFF0000"/>
        <rFont val="Calibri"/>
        <family val="2"/>
        <scheme val="minor"/>
      </rPr>
      <t>Erstvorhaben</t>
    </r>
    <r>
      <rPr>
        <sz val="11"/>
        <color theme="1"/>
        <rFont val="Calibri"/>
        <family val="2"/>
        <scheme val="minor"/>
      </rPr>
      <t xml:space="preserve"> sind somit insgesamt</t>
    </r>
    <r>
      <rPr>
        <u/>
        <sz val="11"/>
        <color theme="1"/>
        <rFont val="Calibri"/>
        <family val="2"/>
        <scheme val="minor"/>
      </rPr>
      <t xml:space="preserve"> Sachausgaben in Höhe von 10.000 Euro </t>
    </r>
    <r>
      <rPr>
        <sz val="11"/>
        <color theme="1"/>
        <rFont val="Calibri"/>
        <family val="2"/>
        <scheme val="minor"/>
      </rPr>
      <t xml:space="preserve">zuwendungsfähig.
</t>
    </r>
  </si>
  <si>
    <r>
      <t xml:space="preserve">Bitte beachten Sie: Zuwendungsfähig sind Sachausgaben zur Beteiligung der relevanten Akteure (Organisation und Durchführung von Beteiligungsprozessen) im Umfang von maximal 10.000 Euro. </t>
    </r>
    <r>
      <rPr>
        <b/>
        <sz val="11"/>
        <color theme="1"/>
        <rFont val="Calibri"/>
        <family val="2"/>
        <scheme val="minor"/>
      </rPr>
      <t>Diese Ausgaben werden für Vorhaben, die nach Übergangsregelung beantragt werden, anteilig umgerechnet</t>
    </r>
    <r>
      <rPr>
        <sz val="11"/>
        <color theme="1"/>
        <rFont val="Calibri"/>
        <family val="2"/>
        <scheme val="minor"/>
      </rPr>
      <t>.
Für das hier beantragte und ausgewählte</t>
    </r>
    <r>
      <rPr>
        <sz val="11"/>
        <rFont val="Calibri"/>
        <family val="2"/>
        <scheme val="minor"/>
      </rPr>
      <t xml:space="preserve"> </t>
    </r>
    <r>
      <rPr>
        <sz val="11"/>
        <color rgb="FFFF0000"/>
        <rFont val="Calibri"/>
        <family val="2"/>
        <scheme val="minor"/>
      </rPr>
      <t>Integrierte Klimaschutzkonzept im  Erstvorhaben</t>
    </r>
    <r>
      <rPr>
        <sz val="11"/>
        <color theme="1"/>
        <rFont val="Calibri"/>
        <family val="2"/>
        <scheme val="minor"/>
      </rPr>
      <t xml:space="preserve"> sind somit insgesamt</t>
    </r>
    <r>
      <rPr>
        <u/>
        <sz val="11"/>
        <color theme="1"/>
        <rFont val="Calibri"/>
        <family val="2"/>
        <scheme val="minor"/>
      </rPr>
      <t xml:space="preserve"> Sachausgaben in Höhe von 15.000 Euro </t>
    </r>
    <r>
      <rPr>
        <sz val="11"/>
        <color theme="1"/>
        <rFont val="Calibri"/>
        <family val="2"/>
        <scheme val="minor"/>
      </rPr>
      <t xml:space="preserve">zuwendungsfähig.
</t>
    </r>
  </si>
  <si>
    <r>
      <t xml:space="preserve">Bitte beachten Sie: Zuwendungsfähig sind Sachausgaben für die begleitende Öffentlichkeitsarbeit im Umfang von maximal 5 000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Vorhaben zur Umsetzung eines </t>
    </r>
    <r>
      <rPr>
        <sz val="11"/>
        <color rgb="FFFF0000"/>
        <rFont val="Calibri"/>
        <family val="2"/>
        <scheme val="minor"/>
      </rPr>
      <t>Integrierten Klimaschutzkonzepts</t>
    </r>
    <r>
      <rPr>
        <sz val="11"/>
        <color theme="1"/>
        <rFont val="Calibri"/>
        <family val="2"/>
        <scheme val="minor"/>
      </rPr>
      <t xml:space="preserve"> im </t>
    </r>
    <r>
      <rPr>
        <sz val="11"/>
        <color rgb="FFFF0000"/>
        <rFont val="Calibri"/>
        <family val="2"/>
        <scheme val="minor"/>
      </rPr>
      <t>Erstvorhaben</t>
    </r>
    <r>
      <rPr>
        <sz val="11"/>
        <color theme="1"/>
        <rFont val="Calibri"/>
        <family val="2"/>
        <scheme val="minor"/>
      </rPr>
      <t xml:space="preserve"> sind somit </t>
    </r>
    <r>
      <rPr>
        <u/>
        <sz val="11"/>
        <color theme="1"/>
        <rFont val="Calibri"/>
        <family val="2"/>
        <scheme val="minor"/>
      </rPr>
      <t>insgesamt Sachausgaben in Höhe von 7.500</t>
    </r>
    <r>
      <rPr>
        <sz val="11"/>
        <color theme="1"/>
        <rFont val="Calibri"/>
        <family val="2"/>
        <scheme val="minor"/>
      </rPr>
      <t xml:space="preserve"> Euro zuwendungsfähig.
Ausgaben für begleitende Öffentlichkeitsarbeit sollen sowohl über die Inhalte, Maßnahmen und Umsetzung des Klimaschutzkonzepts informieren, als auch der Sensibilisierung und Mobilisierung der Bürgerinnen und Bürger dienen, sofern dadurch die Umsetzung der im Klimaschutzkonzept aufgeführten Maßnahmen unterstützt wird.
</t>
    </r>
    <r>
      <rPr>
        <sz val="11"/>
        <color rgb="FFFF0000"/>
        <rFont val="Calibri"/>
        <family val="2"/>
        <scheme val="minor"/>
      </rPr>
      <t/>
    </r>
  </si>
  <si>
    <r>
      <t xml:space="preserve">Bitte beachten Sie: Zuwendungsfähig sind Sachausgaben für die begleitende Öffentlichkeitsarbeit im Umfang von maximal 5.000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Vorhaben zur Umsetzung eines </t>
    </r>
    <r>
      <rPr>
        <sz val="11"/>
        <color rgb="FFFF0000"/>
        <rFont val="Calibri"/>
        <family val="2"/>
        <scheme val="minor"/>
      </rPr>
      <t>Klimaschutzteilkonzepts</t>
    </r>
    <r>
      <rPr>
        <sz val="11"/>
        <color theme="1"/>
        <rFont val="Calibri"/>
        <family val="2"/>
        <scheme val="minor"/>
      </rPr>
      <t xml:space="preserve"> im </t>
    </r>
    <r>
      <rPr>
        <sz val="11"/>
        <color rgb="FFFF0000"/>
        <rFont val="Calibri"/>
        <family val="2"/>
        <scheme val="minor"/>
      </rPr>
      <t xml:space="preserve">Erstvorhaben </t>
    </r>
    <r>
      <rPr>
        <sz val="11"/>
        <color theme="1"/>
        <rFont val="Calibri"/>
        <family val="2"/>
        <scheme val="minor"/>
      </rPr>
      <t xml:space="preserve">sind somit </t>
    </r>
    <r>
      <rPr>
        <u/>
        <sz val="11"/>
        <color theme="1"/>
        <rFont val="Calibri"/>
        <family val="2"/>
        <scheme val="minor"/>
      </rPr>
      <t>insgesamt Sachausgaben in Höhe von 5.000</t>
    </r>
    <r>
      <rPr>
        <sz val="11"/>
        <color theme="1"/>
        <rFont val="Calibri"/>
        <family val="2"/>
        <scheme val="minor"/>
      </rPr>
      <t xml:space="preserve"> Euro zuwendungsfähig.
Ausgaben für begleitende Öffentlichkeitsarbeit sollen sowohl über die Inhalte, Maßnahmen und Umsetzung des Klimaschutzkonzepts informieren, als auch der Sensibilisierung und Mobilisierung der Bürgerinnen und Bürger dienen, sofern dadurch die Umsetzung der im Klimaschutzkonzept aufgeführten Maßnahmen unterstützt wird.
</t>
    </r>
    <r>
      <rPr>
        <sz val="11"/>
        <color rgb="FFFF0000"/>
        <rFont val="Calibri"/>
        <family val="2"/>
        <scheme val="minor"/>
      </rPr>
      <t/>
    </r>
  </si>
  <si>
    <r>
      <t xml:space="preserve">Bitte beachten Sie: Zuwendungsfähig sind Sachausgaben für die begleitende Öffentlichkeitsarbeit im Umfang von maximal 20.000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Vorhaben zur Umsetzung eines </t>
    </r>
    <r>
      <rPr>
        <sz val="11"/>
        <color rgb="FFFF0000"/>
        <rFont val="Calibri"/>
        <family val="2"/>
        <scheme val="minor"/>
      </rPr>
      <t>Integrierten Klimaschutzkonzepts</t>
    </r>
    <r>
      <rPr>
        <sz val="11"/>
        <color theme="1"/>
        <rFont val="Calibri"/>
        <family val="2"/>
        <scheme val="minor"/>
      </rPr>
      <t xml:space="preserve"> im </t>
    </r>
    <r>
      <rPr>
        <sz val="11"/>
        <color rgb="FFFF0000"/>
        <rFont val="Calibri"/>
        <family val="2"/>
        <scheme val="minor"/>
      </rPr>
      <t>Anschlussvorhaben</t>
    </r>
    <r>
      <rPr>
        <sz val="11"/>
        <color theme="1"/>
        <rFont val="Calibri"/>
        <family val="2"/>
        <scheme val="minor"/>
      </rPr>
      <t xml:space="preserve"> sind somit insgesamt</t>
    </r>
    <r>
      <rPr>
        <u/>
        <sz val="11"/>
        <color theme="1"/>
        <rFont val="Calibri"/>
        <family val="2"/>
        <scheme val="minor"/>
      </rPr>
      <t xml:space="preserve"> Sachausgaben in Höhe von 13.333 Euro</t>
    </r>
    <r>
      <rPr>
        <sz val="11"/>
        <color theme="1"/>
        <rFont val="Calibri"/>
        <family val="2"/>
        <scheme val="minor"/>
      </rPr>
      <t xml:space="preserve"> zuwendungsfähig.
Ausgaben für begleitende Öffentlichkeitsarbeit sollen sowohl über die Inhalte, Maßnahmen und Umsetzung des Klimaschutzkonzepts informieren, als auch der Sensibilisierung und Mobilisierung der Bürgerinnen und Bürger dienen, sofern dadurch die Umsetzung der im Klimaschutzkonzept aufgeführten Maßnahmen unterstützt wird.</t>
    </r>
  </si>
  <si>
    <r>
      <t xml:space="preserve">Bitte beachten Sie: Zuwendungsfähig sind Sachausgaben zur Beteiligung der relevanten Akteure (Organisation und Durchführung von Beteiligungsprozessen) im Umfang von maximal 5.000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und ausgewählte </t>
    </r>
    <r>
      <rPr>
        <sz val="11"/>
        <color rgb="FFFF0000"/>
        <rFont val="Calibri"/>
        <family val="2"/>
        <scheme val="minor"/>
      </rPr>
      <t xml:space="preserve">Integrierte Klimaschutzkonzept im Anschlussvorhaben </t>
    </r>
    <r>
      <rPr>
        <sz val="11"/>
        <color theme="1"/>
        <rFont val="Calibri"/>
        <family val="2"/>
        <scheme val="minor"/>
      </rPr>
      <t xml:space="preserve">sind somit </t>
    </r>
    <r>
      <rPr>
        <u/>
        <sz val="11"/>
        <color theme="1"/>
        <rFont val="Calibri"/>
        <family val="2"/>
        <scheme val="minor"/>
      </rPr>
      <t>insgesamt Sachausgaben in Höhe von 3.333,33 Euro</t>
    </r>
    <r>
      <rPr>
        <sz val="11"/>
        <color theme="1"/>
        <rFont val="Calibri"/>
        <family val="2"/>
        <scheme val="minor"/>
      </rPr>
      <t xml:space="preserve"> zuwendungsfähig.</t>
    </r>
  </si>
  <si>
    <r>
      <t xml:space="preserve">Bitte beachten Sie: Zuwendungsfähig sind Sachausgaben zur Beteiligung der relevanten Akteure (Organisation und Durchführung von Beteiligungsprozessen) im Umfang von maximal 5.000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und ausgewählte </t>
    </r>
    <r>
      <rPr>
        <sz val="11"/>
        <color rgb="FFFF0000"/>
        <rFont val="Calibri"/>
        <family val="2"/>
        <scheme val="minor"/>
      </rPr>
      <t>Klimaschutzteilkonzept</t>
    </r>
    <r>
      <rPr>
        <sz val="11"/>
        <color theme="1"/>
        <rFont val="Calibri"/>
        <family val="2"/>
        <scheme val="minor"/>
      </rPr>
      <t xml:space="preserve"> im </t>
    </r>
    <r>
      <rPr>
        <sz val="11"/>
        <color rgb="FFFF0000"/>
        <rFont val="Calibri"/>
        <family val="2"/>
        <scheme val="minor"/>
      </rPr>
      <t>Anschlussvorhaben</t>
    </r>
    <r>
      <rPr>
        <sz val="11"/>
        <color theme="1"/>
        <rFont val="Calibri"/>
        <family val="2"/>
        <scheme val="minor"/>
      </rPr>
      <t xml:space="preserve"> sind somit </t>
    </r>
    <r>
      <rPr>
        <u/>
        <sz val="11"/>
        <color theme="1"/>
        <rFont val="Calibri"/>
        <family val="2"/>
        <scheme val="minor"/>
      </rPr>
      <t>insgesamt Sachausgaben in Höhe von 2.500,00 Euro</t>
    </r>
    <r>
      <rPr>
        <sz val="11"/>
        <color theme="1"/>
        <rFont val="Calibri"/>
        <family val="2"/>
        <scheme val="minor"/>
      </rPr>
      <t xml:space="preserve"> zuwendungsfähig.</t>
    </r>
  </si>
  <si>
    <r>
      <t xml:space="preserve">Bitte beachten Sie: Zuwendungsfähig sind Sachausgaben für die begleitende Öffentlichkeitsarbeit im Umfang von maximal 20.000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Vorhaben zur Umsetzung eines </t>
    </r>
    <r>
      <rPr>
        <sz val="11"/>
        <color rgb="FFFF0000"/>
        <rFont val="Calibri"/>
        <family val="2"/>
        <scheme val="minor"/>
      </rPr>
      <t>Klimaschutzteilkonzepts im</t>
    </r>
    <r>
      <rPr>
        <sz val="11"/>
        <color theme="1"/>
        <rFont val="Calibri"/>
        <family val="2"/>
        <scheme val="minor"/>
      </rPr>
      <t xml:space="preserve"> </t>
    </r>
    <r>
      <rPr>
        <sz val="11"/>
        <color rgb="FFFF0000"/>
        <rFont val="Calibri"/>
        <family val="2"/>
        <scheme val="minor"/>
      </rPr>
      <t>Anschlussvorhaben</t>
    </r>
    <r>
      <rPr>
        <sz val="11"/>
        <color theme="1"/>
        <rFont val="Calibri"/>
        <family val="2"/>
        <scheme val="minor"/>
      </rPr>
      <t xml:space="preserve"> sind somit </t>
    </r>
    <r>
      <rPr>
        <u/>
        <sz val="11"/>
        <color theme="1"/>
        <rFont val="Calibri"/>
        <family val="2"/>
        <scheme val="minor"/>
      </rPr>
      <t>insgesamt Sachausgaben in Höhe von 10.000 Euro</t>
    </r>
    <r>
      <rPr>
        <sz val="11"/>
        <color theme="1"/>
        <rFont val="Calibri"/>
        <family val="2"/>
        <scheme val="minor"/>
      </rPr>
      <t xml:space="preserve"> zuwendungsfähig.
Ausgaben für begleitende Öffentlichkeitsarbeit sollen sowohl über die Inhalte, Maßnahmen und Umsetzung des Klimaschutzkonzepts informieren, als auch der Sensibilisierung und Mobilisierung der Bürgerinnen und Bürger dienen, sofern dadurch die Umsetzung der im Klimaschutzkonzept aufgeführten Maßnahmen unterstützt wird.</t>
    </r>
  </si>
  <si>
    <t>Bitte beachten Sie: Zuwendungsfähig sind Sachausgaben zur Beteiligung der relevanten Akteure (Organisation und Durchführung von Beteiligungsprozessen) im Umfang von max. 10.000 Euro.</t>
  </si>
  <si>
    <t>Bitte beachten Sie: Zuwendungsfähig sind Sachausgaben für die begleitende Öffentlichkeitsarbeit im Umfang von maximal 5.000 Euro.
Ausgaben für begleitende Öffentlichkeitsarbeit sollen sowohl über die Inhalte, Maßnahmen und Umsetzung des Klimaschutzkonzepts informieren, als auch der Sensibilisierung und Mobilisierung der Bürgerinnen und Bürger dienen, sofern dadurch die Umsetzung der im Klimaschutzkonzept aufgeführten Maßnahmen unterstützt wird.</t>
  </si>
  <si>
    <t>Bitte beachten Sie: Zuwendungsfähig sind Sachausgaben für die begleitende Öffentlichkeitsarbeit im Umfang von maximal 20.000 Euro.
Ausgaben für begleitende Öffentlichkeitsarbeit sollen sowohl über die Inhalte, Maßnahmen und Umsetzung des Klimaschutzkonzepts informieren, als auch der Sensibilisierung und Mobilisierung der Bürgerinnen und Bürger dienen, sofern dadurch die Umsetzung der im Klimaschutzkonzept aufgeführten Maßnahmen unterstützt wird.</t>
  </si>
  <si>
    <t>Bitte beachten Sie: Zuwendungsfähig sind Sachausgaben zur Beteiligung der relevanten Akteure (Organisation und Durchführung von Beteiligungsprozessen) im Umfang von maximal 5.000 Euro.</t>
  </si>
  <si>
    <t>Bitte reichen Sie zusammen mit dieser Vorhabenbeschreibung folgende Dokumente ein:</t>
  </si>
  <si>
    <t xml:space="preserve">Bei der Umsetzung eines Klimaschutzkonzeptes muss zusammen mit dem Förderantrag und dem Klimaschutz(teil)konzept zusätzlich der Beschluss zur Umsetzung der Maßnahmen und zur Einführung des begleitenden Klimaschutz-Controllings eingereicht werden. </t>
  </si>
  <si>
    <t>bis 10.000</t>
  </si>
  <si>
    <r>
      <rPr>
        <b/>
        <sz val="9"/>
        <color theme="1"/>
        <rFont val="Arial"/>
        <family val="2"/>
      </rPr>
      <t>Wir bestätigen</t>
    </r>
    <r>
      <rPr>
        <sz val="9"/>
        <color theme="1"/>
        <rFont val="Arial"/>
        <family val="2"/>
      </rPr>
      <t>, die oben genannten Hinweise zu berücksichtigen.</t>
    </r>
  </si>
  <si>
    <t>5. Schritt:</t>
  </si>
  <si>
    <t>eine Kooperationsvereinbarung aller Partner zur Zusammenarbeit mit allen Unterschriften und eine schriftliche Bestätigung, dass die Projektpartner bisher noch über kein Klimaschutzkonzept verfügen, welches mit diesem Antrag gefördert werden soll.</t>
  </si>
  <si>
    <t>eigene Liegenschaften</t>
  </si>
  <si>
    <t>Mobilität</t>
  </si>
  <si>
    <t>Gewerbegebiete</t>
  </si>
  <si>
    <t>Anpassung Klimawandel</t>
  </si>
  <si>
    <t>Neue Obergrenze:</t>
  </si>
  <si>
    <t xml:space="preserve">Die Höhe des Tagessatzes erscheint zu hoch zu sein. Bitte überprüfen und erläutern Sie dies im Tabellenbaltt "Anmerkungen". Holen Sie ggf. weitere Angebote ein. </t>
  </si>
  <si>
    <t>Konzepterstellung</t>
  </si>
  <si>
    <t>Festlegung einer Mobilitätsstrategie</t>
  </si>
  <si>
    <t>Festlegung von Wärme- und Kälterversorgungsstrategien</t>
  </si>
  <si>
    <t xml:space="preserve">Bitte denken Sie auch daran, dem Antrag das umzusetztende Klimachutz(teil)konzept und den Beschluss des höchsten Gremiums zur UMSETZUNG der Maßnahmen des Konzeptes beizufügen. </t>
  </si>
  <si>
    <t>prof_Prozessunterstützung</t>
  </si>
  <si>
    <t>Inhalte und Handlungsfelder</t>
  </si>
  <si>
    <t>Obergrenzen Dienstreisen:</t>
  </si>
  <si>
    <t>keine</t>
  </si>
  <si>
    <t>Obergrenze Gerissen</t>
  </si>
  <si>
    <t>Dienstreisen:</t>
  </si>
  <si>
    <t>Die angesetzen Teilnahmegebühren für Weiterqualifizierungen erscheinen uns zu hoch. Bitte erläutern Sie dies im Tabellenblatt 'Anmerkungen'.</t>
  </si>
  <si>
    <t>Netzwerktreffen mit Teilnahmegebühr?</t>
  </si>
  <si>
    <t>Weiterquali mit &gt;1000€ pro Veranstaltung</t>
  </si>
  <si>
    <t>Tagen innerhalb der Projektlaufzeit für Klimaschutzmanager* und kommunale Mitarbeiter*, die mit dem Klimaschutz beauftragt sind.</t>
  </si>
  <si>
    <t xml:space="preserve">Bitte beachten Sie: Zuwendungsfähig sind Ausgaben für Dienstreisen, einschließlich der Teilnahmegebühren für Vernetzungstreffen, Fachtagungen oder sonstigen Informationsveranstaltungen, die in direktem Zusammenhang mit der Stelle für Klimaschutz stehen, an bis zu </t>
  </si>
  <si>
    <t xml:space="preserve">Bitte beachten Sie: Zuwendungsfähig sind Ausgaben für Dienstreisen, einschließlich der Teilnahmegebühren für Weiterqualifizierungen an bis zu </t>
  </si>
  <si>
    <t>Anmerkungsrechner:</t>
  </si>
  <si>
    <t>Gelöst?</t>
  </si>
  <si>
    <t xml:space="preserve">Bei Anschlussvorhaben nach Übergangsregelung, in welchem überwiegend neue Maßnahmen umgesetzt werden sollen, oder bei denen der Umsetzungsbeschluss die neuen Maßnahmen noch nicht mit umfasst, muss ein neuer Beschluss zur Umsetzung der Maßnahmen beigefügt werden. </t>
  </si>
  <si>
    <t>Im Rahmen der Antragsprüfung wird es notwendig sein, die ausgefüllte und final angepasste Vorhabenbeschreibung als Excel-Datei per E-Mail an den/die fachliche(n) Ansprechpartner*in  beim Projektträger zu senden.</t>
  </si>
  <si>
    <t>Nach unserer Erfahrung sind Teilnahmegebühren für Vernetzungstreffen für Klimaschutzmanager unüblich. Bitte erläutern Sie Ihre Angaben im Tabellenblatt 'Anmerkungen' (Art des Vernetzungstreffens).</t>
  </si>
  <si>
    <t xml:space="preserve">Hinweis:
Bitte wählen Sie das Tabellenblatt aus dem Dropdownmenü aus, zu welchem Sie die Anmerkungen schreiben möchten. </t>
  </si>
  <si>
    <t>Achtung: Zuwendungsfähig sind Ausgaben im Umfang von max. 5.000,00 €</t>
  </si>
  <si>
    <t xml:space="preserve">Die angesetzten Arbeitstage erscheinen zu hoch. Bitte überprüfen und erläutern Sie dies im Tabellenbaltt "Anmerkungen". Reduzieren Sie ggf. die Anzahl und holen dazu weitere Angebote ein. </t>
  </si>
  <si>
    <t>Gegenstände &gt; 800€ Einzelpreis (Position F0850)</t>
  </si>
  <si>
    <t>Hiermit wird bestätigt, dass die Maßnahmen des zu erstellenden Konzepts gemäß Vorlage beschrieben werden.</t>
  </si>
  <si>
    <r>
      <t xml:space="preserve">• </t>
    </r>
    <r>
      <rPr>
        <b/>
        <u/>
        <sz val="9"/>
        <rFont val="Arial"/>
        <family val="2"/>
      </rPr>
      <t>zuerst</t>
    </r>
    <r>
      <rPr>
        <sz val="9"/>
        <rFont val="Arial"/>
        <family val="2"/>
      </rPr>
      <t xml:space="preserve"> Felder im Tabellenblatt „Basisdaten“ der Reihe nach vollständig befüllen
• geplanten Projektstart angeben (entspricht dem Dienstantritt des KSM)
• bitte beachten Sie die Hinweistexte (auch in allen anderen Tabellenblättern)
</t>
    </r>
  </si>
  <si>
    <r>
      <t xml:space="preserve">War das vorliegende Konzept älter als 36 Monate und wurde vor dem 31.12.2018 aktualisiert, oder wurde die Konzepterstellung bis zum 31.12.2018 beantragt, gilt eine </t>
    </r>
    <r>
      <rPr>
        <b/>
        <sz val="11"/>
        <color theme="1"/>
        <rFont val="Calibri"/>
        <family val="2"/>
        <scheme val="minor"/>
      </rPr>
      <t>Übergangsregelung</t>
    </r>
    <r>
      <rPr>
        <sz val="11"/>
        <color theme="1"/>
        <rFont val="Calibri"/>
        <family val="2"/>
        <scheme val="minor"/>
      </rPr>
      <t>. Die Dauer des Erstvorhabens beträgt in diesem Fall für ein Integriertes Konzept 36 Monate und für ein Teilkonzept 24 Monate. Die Dauer eines Anschlussvorhabens beträgt für Integrierte Konzepte 24 Monate und für Teilkonzepte 12 Monate.</t>
    </r>
  </si>
  <si>
    <t xml:space="preserve">Bitte füllen Sie alle für Ihr Vorhabentyp angezeigten Tabellenblätter aus. In dringenden Notfällen können Sie sich auch an die Beratungshotline kommunalrichtlinie-nki@z-u-g.org oder telefonisch an die 030 700 181-880 wenden. </t>
  </si>
  <si>
    <t>Pflegeeinrichtung</t>
  </si>
  <si>
    <t>Fokus-/Teilkonzept</t>
  </si>
  <si>
    <t>Wärme- und Kältenutzung</t>
  </si>
  <si>
    <t>Abfallwirtschaft</t>
  </si>
  <si>
    <t xml:space="preserve">• Tabellenblatt „Personal“ ausfüllen
</t>
  </si>
  <si>
    <t xml:space="preserve">• Die nachfolgenden Tabellenblätter (Konzepterstellung, Öffentlichkeitsarbeit, Akteursbeteiligung, Prozessunterstützung, Sachausgaben, Dienstreisen etc.) ausfüllen
</t>
  </si>
  <si>
    <t>4.1.10 a) Erstellung von Fokuskonzepten</t>
  </si>
  <si>
    <t>4.1.8. a) Erstvorhaben Klimaschutzkonzept und Klimaschutzmanagement</t>
  </si>
  <si>
    <t>Gefördert werden die erstmalige Erstellung eines integrierten Klimaschutzkonzepts und die Umsetzung erster Maßnahmen durch ein Klimaschutzmanagement. Ein integriertes Klimaschutzkonzept umfasst alle klimarelevanten Handlungsfelder einer Organisation und adressiert die unterschiedlichen Handlungsmöglichkeiten des Antragstellers als Verbraucher/Vorbild, Versorger/Anbieter, ggf. Regulierer und Berater/Motivierender.
Der Bewilligungszeitraum beträgt in der Regel 24 Monate.</t>
  </si>
  <si>
    <t>Gefördert wird die Erstellung von Fokuskonzepten durch fachkundige externe Dienstleister für die sektoralen Handlungsfelder
- Wärme- und Kältenutzung
- Mobilität
- Abfallwirtschaft
Der Bewilligungszeitraum beträgt in der Regel zwölf Monate.</t>
  </si>
  <si>
    <t>Hiermit wird bestätigt, dass das Klimaschutzkonzept die oben genannten Inhalte umfassen wird.</t>
  </si>
  <si>
    <t>Bitte bestätigen Sie, dass das zu erstellende Klimaschutzkonzept folgende Inhalte umfassen wird:</t>
  </si>
  <si>
    <t>Bitte bestätigen Sie, dass alle relevanten Handlungsfelder in dem zu erstellenden Klimaschutzkonzept betrachtet werden:</t>
  </si>
  <si>
    <t>Konzepterstellung:</t>
  </si>
  <si>
    <t>Summe der Ausgaben für Dienstreisen:</t>
  </si>
  <si>
    <t>Vorhabenbeschreibung Förderschwerpunkte 4.1.8a) Erstvorhaben Klimaschutz- und Umsetzungsmanagement</t>
  </si>
  <si>
    <t>Hiermit bestätigen wir, dass noch kein Integriertes Klimaschutzkonzept erstellt wurde.</t>
  </si>
  <si>
    <t>ERSTELLUNG eines Integrierten Klimaschutzkonzepts</t>
  </si>
  <si>
    <t>THG-Minderungsstrategien und priorisierte Handlungsfelder</t>
  </si>
  <si>
    <r>
      <t xml:space="preserve">Richtlinie zur Förderung von Klimaschutzprojekten im kommunalen Umfeld
</t>
    </r>
    <r>
      <rPr>
        <b/>
        <i/>
        <sz val="9"/>
        <color theme="1" tint="0.499984740745262"/>
        <rFont val="Arial"/>
        <family val="2"/>
      </rPr>
      <t>Kommunalrichtlinie</t>
    </r>
  </si>
  <si>
    <t>Ist-Analyse, sowie Energie- und THG-Bilanz (bei integrierten Klimaschutzkonzepte für Gebietskörperschaften nach BISKO-Standard), Indikatorenvergleich mit Bundesdurchschnitt</t>
  </si>
  <si>
    <r>
      <rPr>
        <b/>
        <sz val="9"/>
        <rFont val="Arial"/>
        <family val="2"/>
      </rPr>
      <t>Hinweis:</t>
    </r>
    <r>
      <rPr>
        <sz val="9"/>
        <rFont val="Arial"/>
        <family val="2"/>
      </rPr>
      <t xml:space="preserve">
Bitte planen Sie anhand der folgenden Empfehlung, in welchem zeitlichen Umfang das Klimaschutzmanagement die jeweiligen Aufgabenbereiche wahrnehmen soll. Es wird von 220 Arbeitstagen pro Jahr je Vollzeitäquivalent ausgegangen. Die Empfehlung berechnet sich anhand der beantragten Personalstellen. In der Regel können für die Konzepterstellung 2/3 der Arbeitszeit eingeplant werden  </t>
    </r>
  </si>
  <si>
    <r>
      <rPr>
        <b/>
        <sz val="9"/>
        <color theme="1"/>
        <rFont val="Arial"/>
        <family val="2"/>
      </rPr>
      <t>Easy-Online-Antrag</t>
    </r>
    <r>
      <rPr>
        <sz val="9"/>
        <color theme="1"/>
        <rFont val="Arial"/>
        <family val="2"/>
      </rPr>
      <t xml:space="preserve"> (mit übereinstimmenden Ausgaben) ausgedruckt und mit der Unterschrift des Antragstellers (erste Seite). Zusätzlich muss diese Vorhabenbeschreibung bei der Antragstellung bei easy-Online </t>
    </r>
    <r>
      <rPr>
        <b/>
        <sz val="9"/>
        <color theme="1"/>
        <rFont val="Arial"/>
        <family val="2"/>
      </rPr>
      <t>hochgeladen</t>
    </r>
    <r>
      <rPr>
        <sz val="9"/>
        <color theme="1"/>
        <rFont val="Arial"/>
        <family val="2"/>
      </rPr>
      <t xml:space="preserve"> werden.
</t>
    </r>
    <r>
      <rPr>
        <b/>
        <sz val="9"/>
        <color theme="1"/>
        <rFont val="Arial"/>
        <family val="2"/>
      </rPr>
      <t>Bitte halten Sie dieses Dokument bereit, wenn Sie den Antrag in Easy-Online ausfüllen!</t>
    </r>
  </si>
  <si>
    <r>
      <rPr>
        <b/>
        <sz val="9"/>
        <color theme="1"/>
        <rFont val="Arial"/>
        <family val="2"/>
      </rPr>
      <t>Hinweise:</t>
    </r>
    <r>
      <rPr>
        <sz val="9"/>
        <color theme="1"/>
        <rFont val="Arial"/>
        <family val="2"/>
      </rPr>
      <t xml:space="preserve">
Bitte beachten Sie, dass Sie bei der Kalkulation der Personalausgaben das sozialversicherungspflichtige</t>
    </r>
    <r>
      <rPr>
        <b/>
        <sz val="9"/>
        <color theme="1"/>
        <rFont val="Arial"/>
        <family val="2"/>
      </rPr>
      <t xml:space="preserve"> Arbeitgeber-Brutto-Gehalt </t>
    </r>
    <r>
      <rPr>
        <sz val="9"/>
        <color theme="1"/>
        <rFont val="Arial"/>
        <family val="2"/>
      </rPr>
      <t xml:space="preserve">(inkl. u. a. Kranken- und Pflegeversicherung, Rentenversicherung, Arbeitgeberanteile usw.) ansetzen. Das Monatsgehalt ist getrennt von den monatlichen Zuschlägen (s. u.) auszuweisen.
Gemäß Haushalts- und Wirtschaftsführung des Bundes darf bei Beantragung von namentlich nicht bekanntem Personal (sog. N.N.-Personal) maximal der Höchstbetrag der jeweiligen Entgeltgruppe mit der Erfahrungsstufe 2 des TVöD angesetzt werden.
Dazu können Sie im Formularschrank des BMU unter der Rubrik „Zuwendungen auf Ausgabenbasis“ den Vordruck Nr. 0025 entnehmen. Fiktive Tarifsteigerungen dürfen nicht für die Kalkulation der Personalausgaben herangezogen werden.
</t>
    </r>
    <r>
      <rPr>
        <b/>
        <sz val="9"/>
        <color theme="1"/>
        <rFont val="Arial"/>
        <family val="2"/>
      </rPr>
      <t>Monatliche Zuschläge:</t>
    </r>
    <r>
      <rPr>
        <sz val="9"/>
        <color theme="1"/>
        <rFont val="Arial"/>
        <family val="2"/>
      </rPr>
      <t xml:space="preserve">
Die monatlichen Zuschläge können unter anderem aus der Jahressonderzahlung (JSZ) gem. § 20 Abs. 1 TVöD und die Zahlung eines Leistungsentgeltes (LOV) gem. § 18 TVöD bestehen, wenn diese vertraglich geregelt sind. Diese Jahressummen sind </t>
    </r>
    <r>
      <rPr>
        <b/>
        <sz val="9"/>
        <color theme="1"/>
        <rFont val="Arial"/>
        <family val="2"/>
      </rPr>
      <t>zu</t>
    </r>
    <r>
      <rPr>
        <sz val="9"/>
        <color theme="1"/>
        <rFont val="Arial"/>
        <family val="2"/>
      </rPr>
      <t xml:space="preserve"> </t>
    </r>
    <r>
      <rPr>
        <b/>
        <sz val="9"/>
        <color theme="1"/>
        <rFont val="Arial"/>
        <family val="2"/>
      </rPr>
      <t>1/12</t>
    </r>
    <r>
      <rPr>
        <sz val="9"/>
        <color theme="1"/>
        <rFont val="Arial"/>
        <family val="2"/>
      </rPr>
      <t xml:space="preserve"> in den monatlichen Zuschlägen zu veranschlagen. 
Weitere Ausgaben wie vermögenswirksame Leistungen können auf die monatlichen Zuschläge angerechnet werden.</t>
    </r>
  </si>
  <si>
    <t>Eingetragener Verein im Status der Gemeinnützigkeit</t>
  </si>
  <si>
    <t>Einrichtung des Gesundheitswesens</t>
  </si>
  <si>
    <t>Kulturelle Einrichtung</t>
  </si>
  <si>
    <t>Seit dem 01.01.2022 ist für Landkreise nur noch eine Erstellung eines integrierten Klimaschutzkonzeptes für deren eigene Zuständigkeiten möglich. Zur Koordination der Klimaschutzbemühungen mit den kreisangehörigen Gemeinden kann stattdessen eine Klimaschutzkoordination im Förderschwerpunkt 4.1.7 der Kommunalrichtlinie vom 01.01.2022 beantragt werden.</t>
  </si>
  <si>
    <r>
      <t xml:space="preserve">Im integrierten Klimaschutzkonzept sind alle für den Antragsteller relevanten Handlungsfelder zu betrachten.
Das heißt für </t>
    </r>
    <r>
      <rPr>
        <b/>
        <sz val="11"/>
        <color theme="1"/>
        <rFont val="Calibri"/>
        <family val="2"/>
        <scheme val="minor"/>
      </rPr>
      <t>Religionsgemeinschaften</t>
    </r>
    <r>
      <rPr>
        <sz val="11"/>
        <color theme="1"/>
        <rFont val="Calibri"/>
        <family val="2"/>
        <scheme val="minor"/>
      </rPr>
      <t xml:space="preserve">, </t>
    </r>
    <r>
      <rPr>
        <b/>
        <sz val="11"/>
        <color theme="1"/>
        <rFont val="Calibri"/>
        <family val="2"/>
        <scheme val="minor"/>
      </rPr>
      <t>Hochschulen</t>
    </r>
    <r>
      <rPr>
        <sz val="11"/>
        <color theme="1"/>
        <rFont val="Calibri"/>
        <family val="2"/>
        <scheme val="minor"/>
      </rPr>
      <t xml:space="preserve"> oder </t>
    </r>
    <r>
      <rPr>
        <b/>
        <sz val="11"/>
        <color theme="1"/>
        <rFont val="Calibri"/>
        <family val="2"/>
        <scheme val="minor"/>
      </rPr>
      <t>kommunale Unternehmen</t>
    </r>
    <r>
      <rPr>
        <sz val="11"/>
        <color theme="1"/>
        <rFont val="Calibri"/>
        <family val="2"/>
        <scheme val="minor"/>
      </rPr>
      <t xml:space="preserve">: 
In Abhängigkeit von den für sie relevanten Handlungsfeldern sind ggf. sonstige Handlungsfelder anzugeben, die sich beispielsweise auf die Tätigkeit von Kirchengemeinden oder auf studentisches Leben beziehen. 
Dabei müssen mindestens zwei der Handlungsfelder </t>
    </r>
    <r>
      <rPr>
        <b/>
        <sz val="11"/>
        <color theme="1"/>
        <rFont val="Calibri"/>
        <family val="2"/>
        <scheme val="minor"/>
      </rPr>
      <t>eigene Liegenschaften</t>
    </r>
    <r>
      <rPr>
        <sz val="11"/>
        <color theme="1"/>
        <rFont val="Calibri"/>
        <family val="2"/>
        <scheme val="minor"/>
      </rPr>
      <t xml:space="preserve">, </t>
    </r>
    <r>
      <rPr>
        <b/>
        <sz val="11"/>
        <color theme="1"/>
        <rFont val="Calibri"/>
        <family val="2"/>
        <scheme val="minor"/>
      </rPr>
      <t>Mobilität</t>
    </r>
    <r>
      <rPr>
        <sz val="11"/>
        <color theme="1"/>
        <rFont val="Calibri"/>
        <family val="2"/>
        <scheme val="minor"/>
      </rPr>
      <t xml:space="preserve">, </t>
    </r>
    <r>
      <rPr>
        <b/>
        <sz val="11"/>
        <color theme="1"/>
        <rFont val="Calibri"/>
        <family val="2"/>
        <scheme val="minor"/>
      </rPr>
      <t>Beschaffung</t>
    </r>
    <r>
      <rPr>
        <sz val="11"/>
        <color theme="1"/>
        <rFont val="Calibri"/>
        <family val="2"/>
        <scheme val="minor"/>
      </rPr>
      <t xml:space="preserve"> und </t>
    </r>
    <r>
      <rPr>
        <b/>
        <sz val="11"/>
        <color theme="1"/>
        <rFont val="Calibri"/>
        <family val="2"/>
        <scheme val="minor"/>
      </rPr>
      <t>IT-Infrastruktur</t>
    </r>
    <r>
      <rPr>
        <sz val="11"/>
        <color theme="1"/>
        <rFont val="Calibri"/>
        <family val="2"/>
        <scheme val="minor"/>
      </rPr>
      <t xml:space="preserve"> eine komplexe Verwaltungs- und Wirtschaftsstruktur aufweisen sowie erhebliche Energie- und Treibhausgaseinsparungspotenziale erwarten lassen.</t>
    </r>
  </si>
  <si>
    <r>
      <t xml:space="preserve">Im integrierten Klimaschutzkonzept sind alle für den Antragsteller relevanten Handlungsfelder zu betrachten.
Das heißt für </t>
    </r>
    <r>
      <rPr>
        <b/>
        <sz val="11"/>
        <color theme="1"/>
        <rFont val="Calibri"/>
        <family val="2"/>
        <scheme val="minor"/>
      </rPr>
      <t>Kommunen</t>
    </r>
    <r>
      <rPr>
        <sz val="11"/>
        <color theme="1"/>
        <rFont val="Calibri"/>
        <family val="2"/>
        <scheme val="minor"/>
      </rPr>
      <t xml:space="preserve">, </t>
    </r>
    <r>
      <rPr>
        <b/>
        <sz val="11"/>
        <color theme="1"/>
        <rFont val="Calibri"/>
        <family val="2"/>
        <scheme val="minor"/>
      </rPr>
      <t>Landkreise</t>
    </r>
    <r>
      <rPr>
        <sz val="11"/>
        <color theme="1"/>
        <rFont val="Calibri"/>
        <family val="2"/>
        <scheme val="minor"/>
      </rPr>
      <t xml:space="preserve"> und </t>
    </r>
    <r>
      <rPr>
        <b/>
        <sz val="11"/>
        <color theme="1"/>
        <rFont val="Calibri"/>
        <family val="2"/>
        <scheme val="minor"/>
      </rPr>
      <t>kommunale Zusammenschlüsse</t>
    </r>
    <r>
      <rPr>
        <sz val="11"/>
        <color theme="1"/>
        <rFont val="Calibri"/>
        <family val="2"/>
        <scheme val="minor"/>
      </rPr>
      <t>: 
auch die Handlungsfelder, in denen die Antragsteller eher beratend bzw. motivierend und weniger regulierend tätig sind (z.B. private Haushalte oder Gewerbe, Handel, Dienstleistungen). 
Dabei müssen mindestens zwei der Handlungsfelder eigene Liegenschaften, Mobilität, Beschaffung und IT-Infrastruktur eine komplexe Verwaltungs- und Wirtschaftsstruktur aufweisen sowie erhebliche Energie- und Treibhausgaseinsparungspotenziale erwarten lassen.</t>
    </r>
  </si>
  <si>
    <t xml:space="preserve">Wir bestätigen, dass es sich bei der/den beantragten Projektstelle(n) um zusätzlich geschaffene und auf den Förderzeitraum befristete Projektstelle(n) handelt, welche öffentlich ausgeschrieben wird/werden.
Zuwendungsfähig sind nur zusätzlich entstehende Personalausgaben. </t>
  </si>
  <si>
    <t>Summe für Konzeptfertigstellung:</t>
  </si>
  <si>
    <t>Aktuersbeteiligung Geschäftsbedarf Extra</t>
  </si>
  <si>
    <t>Wir empfehlen Ihnen die Stelle(n) für das Klimaschutzmanagement erst auszuschreiben, wenn Sie von uns eine Rückmeldung zum Ergebnis der Antragsprüfung erhalten haben. Der geplante Start des Projektes (=Stellenantritt) wird in der Regel im letzten Schritt der Antragsprüfung final abgestimmt. Bitte geben Sie den geplanten Projektzeitraum im Easy-Online-Formular an.</t>
  </si>
  <si>
    <t>Geplanter Projektzeitraum:</t>
  </si>
  <si>
    <t>bis:</t>
  </si>
  <si>
    <r>
      <rPr>
        <b/>
        <sz val="9"/>
        <color theme="1"/>
        <rFont val="Arial"/>
        <family val="2"/>
      </rPr>
      <t>Hinweis:</t>
    </r>
    <r>
      <rPr>
        <sz val="9"/>
        <color theme="1"/>
        <rFont val="Arial"/>
        <family val="2"/>
      </rPr>
      <t xml:space="preserve">
Wir empfehlen Ihnen die Stelle(n) erst auszuschreiben, wenn Sie von uns eine Rückmeldung zum Ergebnis der Antragsprüfung erhalten haben. Der geplante Start des Projektes (=Stellenantritt) wird im letzten Schritt der Antragsprüfung final abgestimmt.</t>
    </r>
  </si>
  <si>
    <r>
      <rPr>
        <b/>
        <sz val="9"/>
        <color theme="1"/>
        <rFont val="Arial"/>
        <family val="2"/>
      </rPr>
      <t>Hinweis:</t>
    </r>
    <r>
      <rPr>
        <sz val="9"/>
        <color theme="1"/>
        <rFont val="Arial"/>
        <family val="2"/>
      </rPr>
      <t xml:space="preserve">
Bitte beachten Sie, dass Ihre Organisation eine hinreichend komplexe Wirtschafts- und Verwaltungsstruktur aufweisen muss, welche mit den Potenzialen und Einflussmöglichkeiten einer, ggf. kleinen, Kommune vergleichbar ist. Hierbei werden alle relevanten Handlungsfelder betrachtet und zwei der Handlungsfelder eigene Liegenschaften, Mobilität, IT-Infrastruktur und Beschaffungswesen müssen ein erhebliches Energie- und Treibhausgas(THG)- Einsparpotenzial erwarten lassen.</t>
    </r>
  </si>
  <si>
    <t>Anzahl der Liegenschaften im Eigentum:</t>
  </si>
  <si>
    <t>Liegenschaften verfügen über technische Mindestausstattung wie z.B. Heizung, Beleuchtung, Lüftung, etc.:</t>
  </si>
  <si>
    <t>Anzahl der Fahrzeuge im Fuhrpark:</t>
  </si>
  <si>
    <t>Fuhrparkmanagement oder betriebliches Mobilitätsmanagement:</t>
  </si>
  <si>
    <t>Anzahl der Computerarbeitsplätze:</t>
  </si>
  <si>
    <t>Server, Netzwerk und zentrale Druckersysteme vorhanden:</t>
  </si>
  <si>
    <t>Anzahl der beteiligten Organisationseinheiten:</t>
  </si>
  <si>
    <t>Anzahl der festangestellten Mitarbeiter:</t>
  </si>
  <si>
    <t>Gesamtzahl der Studierenden/Mitglieder/Ehrenamtlichen:</t>
  </si>
  <si>
    <t>Personalstellen:</t>
  </si>
  <si>
    <t>Geplante Ausgaben für die begleitende Öffentlichkeitsarbeit:</t>
  </si>
  <si>
    <t>Gegenstände &lt;800€ Einzelpreis
(Position F0831):</t>
  </si>
  <si>
    <t>Vergabe von Aufträgen (Position F0835):</t>
  </si>
  <si>
    <t xml:space="preserve">nachvollziehbare Herleitung der Ausgaben, die für Gegenstände &gt; 800€/Einzelpreis in der begleitenden Öffentlichkeitsarbeit kalkuliert werden. </t>
  </si>
  <si>
    <r>
      <rPr>
        <b/>
        <sz val="9"/>
        <color theme="1"/>
        <rFont val="Arial"/>
        <family val="2"/>
      </rPr>
      <t>Wir bestätigen</t>
    </r>
    <r>
      <rPr>
        <sz val="9"/>
        <color theme="1"/>
        <rFont val="Arial"/>
        <family val="2"/>
      </rPr>
      <t>, die oben genannen Hinweise bezüglich der begleitenden Öffentlichkeitsarbeit zu berücksichtigen.</t>
    </r>
  </si>
  <si>
    <r>
      <rPr>
        <b/>
        <sz val="9"/>
        <color theme="1"/>
        <rFont val="Arial"/>
        <family val="2"/>
      </rPr>
      <t>Hinweis:</t>
    </r>
    <r>
      <rPr>
        <sz val="9"/>
        <color theme="1"/>
        <rFont val="Arial"/>
        <family val="2"/>
      </rPr>
      <t xml:space="preserve"> individuell gestaltete Gegenstände müssen in der Position </t>
    </r>
    <r>
      <rPr>
        <b/>
        <sz val="9"/>
        <color theme="1"/>
        <rFont val="Arial"/>
        <family val="2"/>
      </rPr>
      <t xml:space="preserve">Vergabe von Aufträgen (F0835) </t>
    </r>
    <r>
      <rPr>
        <sz val="9"/>
        <color theme="1"/>
        <rFont val="Arial"/>
        <family val="2"/>
      </rPr>
      <t>abgerechnet werden.</t>
    </r>
  </si>
  <si>
    <t>Geplante Ausgaben für die Akteursbeteiligung:</t>
  </si>
  <si>
    <t>Geschäftsbedarf zur Akteursbeteiligung
(Position F0839):</t>
  </si>
  <si>
    <r>
      <rPr>
        <b/>
        <sz val="9"/>
        <color theme="1"/>
        <rFont val="Arial"/>
        <family val="2"/>
      </rPr>
      <t>Wir bestätigen</t>
    </r>
    <r>
      <rPr>
        <sz val="9"/>
        <color theme="1"/>
        <rFont val="Arial"/>
        <family val="2"/>
      </rPr>
      <t>, die oben genannen Hinweise bezüglich der Akteursbeteiligung zu berücksichtigen.</t>
    </r>
  </si>
  <si>
    <r>
      <rPr>
        <b/>
        <sz val="9"/>
        <color theme="1"/>
        <rFont val="Arial"/>
        <family val="2"/>
      </rPr>
      <t>Wir bestätigen</t>
    </r>
    <r>
      <rPr>
        <sz val="9"/>
        <color theme="1"/>
        <rFont val="Arial"/>
        <family val="2"/>
      </rPr>
      <t>, die oben genannen Hinweise bezüglich der weiteren Sachausgaben zu berücksichtigen.</t>
    </r>
  </si>
  <si>
    <t>Porto
(Position F0841)</t>
  </si>
  <si>
    <t>Literatur (Position F0840):</t>
  </si>
  <si>
    <t>Geschäftsbedarf
(Position F0839):</t>
  </si>
  <si>
    <t>Summe weiterer Sachausgaben:</t>
  </si>
  <si>
    <t>Gegenstände &lt;800€</t>
  </si>
  <si>
    <t>Geplante Ausgaben für Dienstreisen:</t>
  </si>
  <si>
    <t>Dienstreisen
(Position F0844)</t>
  </si>
  <si>
    <r>
      <rPr>
        <b/>
        <sz val="9"/>
        <color theme="1"/>
        <rFont val="Arial"/>
        <family val="2"/>
      </rPr>
      <t>Wir bestätigen</t>
    </r>
    <r>
      <rPr>
        <sz val="9"/>
        <color theme="1"/>
        <rFont val="Arial"/>
        <family val="2"/>
      </rPr>
      <t>, den oben genannen Hinweis bezüglich der Dienstreisen zu berücksichtigen.</t>
    </r>
  </si>
  <si>
    <t>Vorhabenbeschreibung Förderschwerpunkte 4.1.8 a) Erstvorhaben Klimaschutz- und Umsetzungsmanagement</t>
  </si>
  <si>
    <t xml:space="preserve">Bitte beschränken Sie sich auf den vorgegebenen Platz. Schreiben Sie gerne knapp und in Stichpunkten. </t>
  </si>
  <si>
    <r>
      <rPr>
        <b/>
        <sz val="9"/>
        <color theme="1"/>
        <rFont val="Arial"/>
        <family val="2"/>
      </rPr>
      <t>Hinweis:</t>
    </r>
    <r>
      <rPr>
        <sz val="9"/>
        <color theme="1"/>
        <rFont val="Arial"/>
        <family val="2"/>
      </rPr>
      <t xml:space="preserve">
Bitte beachten Sie, dass nur Ausgaben für fachkundige externe Dienstleister zur Unterstützung bei der Energie- und Treibhausgasbilanzierung und der Berechnung von Potenzialen und Szenarien im Rahmen der Konzepterstellung in angemessenem Umfang zuwendungsfähig sind. </t>
    </r>
  </si>
  <si>
    <r>
      <rPr>
        <b/>
        <sz val="9"/>
        <color rgb="FF000000"/>
        <rFont val="Arial"/>
        <family val="2"/>
      </rPr>
      <t>Hinweis:</t>
    </r>
    <r>
      <rPr>
        <sz val="9"/>
        <color rgb="FF000000"/>
        <rFont val="Arial"/>
        <family val="2"/>
      </rPr>
      <t xml:space="preserve">
Bitte beachten Sie, zuwendungsfähig sind Ausgaben für Dienstreisen i. H. v. max. 5.000,00 € mit direktem Bezug auf die Aufgaben des Klimaschutzmanagements. Dazu zählen Weiterqualifizierungen innerhalb der Aufgaben des Klimaschutzmanagements, Austausch- und Vernetzungstreffen, Fachtagungen oder sonstige Informationsveranstaltungen sowie sonstige Dienstreisen z. B. für Fahrten zu Akteuren und Multiplikatoren. Grundlegende Ausbildungen zum/zur Klimaschutzmanager*in und Weiterqualifizierungen innerhalb üblicher Verwaltungsaufgaben sind </t>
    </r>
    <r>
      <rPr>
        <b/>
        <sz val="9"/>
        <color rgb="FF000000"/>
        <rFont val="Arial"/>
        <family val="2"/>
      </rPr>
      <t>nicht</t>
    </r>
    <r>
      <rPr>
        <sz val="9"/>
        <color rgb="FF000000"/>
        <rFont val="Arial"/>
        <family val="2"/>
      </rPr>
      <t xml:space="preserve"> zuwendungsfähig. </t>
    </r>
  </si>
  <si>
    <t xml:space="preserve">Hinweis:
Warum wird mir roter Text angezeigt? In mindestens einem Tabellenblatt wurden unvollständige, oder unplausible Angaben gemacht. Bitte navigieren Sie in das entsprechende Tabellenblatt zurück und korrigieren Sie Ihre Angaben. 
Sollten Ihre Eingaben weitere Erläuterungen erfordern (zu erkennen an einem Ausrufezeichen in der entsprechenden Zeile), dann ergänzen Sie Ihre Angaben bitte im Tabellenblatt 'Anmerkungen'. Eine Korrektur unplausibler oder zu hoher Werte beschleunigt die Antragsprüfung erheblich, da Rückfragen eingespart werden. </t>
  </si>
  <si>
    <t>EG1-EG11 (F0817)</t>
  </si>
  <si>
    <t>EG12-EG15 (F0812)</t>
  </si>
  <si>
    <t>Personalausgaben (Finanzposition F0812 / F0817):</t>
  </si>
  <si>
    <t>Summe d. Gegenstände &lt;800€ Einzelpreis
(Position F0831):</t>
  </si>
  <si>
    <t xml:space="preserve">Beteiligungsprozesse haben das Ziel, die Bereitschaft und Akzeptanz für den Klimaschutzprozess und das Klimaschutzengagement aller Akteure zu steigern, um eine Verhaltensänderung zu bewirken, die zu THG-Einsparungen führt. Das Ziel ist eine starke Identifizierung der Bürger*innen und Unternehmen vor Ort mit den Klimaschutzzielen.
Das Klimaschutzmanagement bereitet in Absprache mit den externen Dienstleistern auf die Kommune/Institution zugeschnittene Beteiligungsverfahren vor. Ein wichtiger Baustein hierfür kann auch die Klärung von Beziehungsmanagement mit den Akteuren sein. Geeignete Beteiligungsverfahren sollen sowohl die Akteure und die Entscheidungsträger*innen im Rahmen von Workshops oder Arbeitskreisen/Beiräten als auch die Bürger*innen einbinden. Dies bedeutet, Maßnahmen werden gemeinsam entwickelt und umgesetzt. Die Unterstützung durch externe Dritte ist auch bei der Durchführung von Beteiligungsprozessen zielführend, wenn bekannte oder erwartete Konflikte zwischen Stakeholdern die Beteiligungsprozesse erschweren oder wenn Erfolge nur bei Moderation durch neutrale und sachkundige Dritte zu erwarten sind.
Bei der Planung von Beteiligung und Mitwirkung im kommunalen Klimaschutz ist auch der Prozess-Wegweiser für Kommunen hilfreich: 
</t>
  </si>
  <si>
    <t>Sonstige allgemeine Verwaltungsausgaben:</t>
  </si>
  <si>
    <t>Handlungsfelder (Angaben zur Komplexität der antragstellenden Organisation):</t>
  </si>
  <si>
    <t>Bitte beschreiben Sie detailliert, welche Bereiche Ihrer Organisation im zu erstellenden integrierten Klimaschutzkonzept betrachtet werden sollen. Bitte reichen Sie zudem eine Organisationsstruktur/Organigramm ein. Das integrierte Klimaschutzkonzept soll ausschließlich für die antragstellende Organisation mit ihren nicht rechtlich selbstständigen Organisationseinheiten erstellt werden, jedoch nicht für rechtlich selbstständige andere Organisationen. Bitte beachten Sie im Tabellenblatt „Inhalte und Handlungsfelder“ die Abfrage zur Komplexität Ihrer Organisation.</t>
  </si>
  <si>
    <t>Achtung: Übliche Tagessätze liegen zwischen 750-1100 € Brutto. Bitte erläutern Sie Ihre Angaben im Tabellenblatt Anmerkungen.</t>
  </si>
  <si>
    <t>anmerkung</t>
  </si>
  <si>
    <r>
      <rPr>
        <b/>
        <sz val="9"/>
        <color theme="1"/>
        <rFont val="Arial"/>
        <family val="2"/>
      </rPr>
      <t>Hinweis:</t>
    </r>
    <r>
      <rPr>
        <sz val="9"/>
        <color theme="1"/>
        <rFont val="Arial"/>
        <family val="2"/>
      </rPr>
      <t xml:space="preserve">
Bitte nehmen Sie zunächst eine plausible Gronbkalkulation der Personalausgaben nach Ihrem Ermessen vor und beachten die oben stehenden Hinweise.
Für eine detalierte Kalkualtion der Personalausgaben wird Ihnen im Zuge der administrativen Antragsprüfung ein entsprechendes Formualr zur genauen Berechnung der Personalausgaben zugesendet, welches Sie dann seperat ausfüllen müssen.</t>
    </r>
  </si>
  <si>
    <t>easy-online-Formular</t>
  </si>
  <si>
    <r>
      <rPr>
        <b/>
        <sz val="9"/>
        <color theme="1"/>
        <rFont val="Arial"/>
        <family val="2"/>
      </rPr>
      <t>Ausfüllhilfe zum Antrag</t>
    </r>
    <r>
      <rPr>
        <sz val="9"/>
        <color theme="1"/>
        <rFont val="Arial"/>
        <family val="2"/>
      </rPr>
      <t xml:space="preserve"> („easy-online-AZA-Formular“)
Damit Sie Ihren Antrag vollständig und korrekt ausfüllen, beachten Sie bitte die Checkliste mit spezifischen Hinweisen. </t>
    </r>
  </si>
  <si>
    <t>Ausfüllhilfe</t>
  </si>
  <si>
    <r>
      <rPr>
        <b/>
        <sz val="9"/>
        <color theme="1"/>
        <rFont val="Arial"/>
        <family val="2"/>
      </rPr>
      <t xml:space="preserve">Hinweis:
</t>
    </r>
    <r>
      <rPr>
        <sz val="9"/>
        <color theme="1"/>
        <rFont val="Arial"/>
        <family val="2"/>
      </rPr>
      <t xml:space="preserve">Alle Ausgaben für Geschäftsbedarf, Literatur und weitere Sachausgaben/Porto müssen in der Abrechnung direkt dem Vorhaben zugeordnet werden können. Es muss ein Zahlungsfluss nach extern nachgewiesen werden.
</t>
    </r>
    <r>
      <rPr>
        <b/>
        <sz val="9"/>
        <color theme="1"/>
        <rFont val="Arial"/>
        <family val="2"/>
      </rPr>
      <t xml:space="preserve">
Hinweis zu Ausgaben für Geschäftsbedarf (Position F0839):</t>
    </r>
    <r>
      <rPr>
        <sz val="9"/>
        <color theme="1"/>
        <rFont val="Arial"/>
        <family val="2"/>
      </rPr>
      <t xml:space="preserve">
Zuwendungsfähig sind nur </t>
    </r>
    <r>
      <rPr>
        <b/>
        <sz val="9"/>
        <color theme="1"/>
        <rFont val="Arial"/>
        <family val="2"/>
      </rPr>
      <t>ständig benötigte Büroverbrauchsmaterialien</t>
    </r>
    <r>
      <rPr>
        <sz val="9"/>
        <color theme="1"/>
        <rFont val="Arial"/>
        <family val="2"/>
      </rPr>
      <t xml:space="preserve">, wie z.B. Stifte, Radiergummi, Lineal, Ordner, Locher, Hefter, Stempelkissen, Taschenrechner, Druckerpatronen, Kopierpapier und einmalig THG-Bilanzierungssoftware. Es ist darauf zu Achten, dass auf Nachfrage eine Rechnung vorgelegt werden kann.
</t>
    </r>
    <r>
      <rPr>
        <b/>
        <sz val="9"/>
        <color theme="1"/>
        <rFont val="Arial"/>
        <family val="2"/>
      </rPr>
      <t>Nicht</t>
    </r>
    <r>
      <rPr>
        <sz val="9"/>
        <color theme="1"/>
        <rFont val="Arial"/>
        <family val="2"/>
      </rPr>
      <t xml:space="preserve"> zuwendungsfähig sind u.a. Ausgabenansätze, die zur Grundausstattung des Büroarbeitsplatzes gehören (PC, Telefon, Büromöbel, Laptop etc.), sowie anfallende Mietausgaben, Ansätze gemäß der Kommunalen Gemeinschaftsstelle für Verwaltungsmanagement (KGSt), sowie Beamer, externe Festplatten, mobile Endgeräte (Smartphone, Tablet), I-Pad, Messgeräte, Digitalkamera, Drucker, Bildschirme (auch TV-Geräte), Soundanlagen und Büromöbel, Raummiete und übliche Arbeitsplatz-Software, usw. 
</t>
    </r>
    <r>
      <rPr>
        <b/>
        <sz val="9"/>
        <color theme="1"/>
        <rFont val="Arial"/>
        <family val="2"/>
      </rPr>
      <t xml:space="preserve">Hinweis zu Literatur (Position F0840):
</t>
    </r>
    <r>
      <rPr>
        <sz val="9"/>
        <color theme="1"/>
        <rFont val="Arial"/>
        <family val="2"/>
      </rPr>
      <t xml:space="preserve">Zuwendungsfähig ist nur </t>
    </r>
    <r>
      <rPr>
        <b/>
        <sz val="9"/>
        <color theme="1"/>
        <rFont val="Arial"/>
        <family val="2"/>
      </rPr>
      <t>Fachliteratur die zur Durchführung des Vorhabens gebraucht wird</t>
    </r>
    <r>
      <rPr>
        <sz val="9"/>
        <color theme="1"/>
        <rFont val="Arial"/>
        <family val="2"/>
      </rPr>
      <t xml:space="preserve">, wie z.B. Fachliteratur im Bereich „Klimaschutzgesetze“, „Akteurs- und Bürgerbeteiligung“, „erneuerbare Energien“, „nachhaltige Mobilität“, „Nachhaltigkeit in Organisationen“, Fachliteratur im Bereich „erfolgreiche Öffentlichkeitsarbeit“ etc. sowie maximal ein Fachzeitschriftenabonnement pro Jahr. Es ist darauf zu Achten, dass auf Nachfrage eine Rechnung vorgelegt werden kann.
</t>
    </r>
    <r>
      <rPr>
        <b/>
        <sz val="9"/>
        <color theme="1"/>
        <rFont val="Arial"/>
        <family val="2"/>
      </rPr>
      <t>Nicht</t>
    </r>
    <r>
      <rPr>
        <sz val="9"/>
        <color theme="1"/>
        <rFont val="Arial"/>
        <family val="2"/>
      </rPr>
      <t xml:space="preserve"> zuwendungsfähig ist Fachliteratur, die zur Umsetzung von konkreten technische Einzelmaßnahmen gebraucht wird. 
</t>
    </r>
    <r>
      <rPr>
        <b/>
        <sz val="9"/>
        <color theme="1"/>
        <rFont val="Arial"/>
        <family val="2"/>
      </rPr>
      <t xml:space="preserve">Hinweis zu weiteren Sachausgaben/Porto (Posiotion F0841):
</t>
    </r>
    <r>
      <rPr>
        <sz val="9"/>
        <color theme="1"/>
        <rFont val="Arial"/>
        <family val="2"/>
      </rPr>
      <t xml:space="preserve">Zum Schutz des Klimas: Begrenzen Sie den Versand von Druckerzeugnissen!
Ausgaben für Fernmeldegebühren sind nicht zuwendungsfähig, da für eine Abrechnung ein Einzelverbindungsnachweis erforderlich wäre, der aus Gründen des Datenschutzes nicht möglich ist. 
Eine Spezifizierung der konkreten Ausgaben hat im laufenden Vorhaben und spätestens mit dem Verwendungsnachweis zu erfolgen. Im Rahmen des Zwischennachweises bzw. Verwendungsnachweises wird vertieft geprüft, ob die o.g. Vorgaben eingehalten werden. Nicht-zuwendungsfähige Ausgaben können nicht anerkannt werden und werden in Folge dessen gestrichen. </t>
    </r>
    <r>
      <rPr>
        <b/>
        <sz val="9"/>
        <color theme="1"/>
        <rFont val="Arial"/>
        <family val="2"/>
      </rPr>
      <t xml:space="preserve">
</t>
    </r>
    <r>
      <rPr>
        <sz val="9"/>
        <color theme="1"/>
        <rFont val="Arial"/>
        <family val="2"/>
      </rPr>
      <t/>
    </r>
  </si>
  <si>
    <r>
      <rPr>
        <b/>
        <sz val="9"/>
        <color theme="1"/>
        <rFont val="Arial"/>
        <family val="2"/>
      </rPr>
      <t>Anschaffung von Gegenständen (&lt; 800 € Einzelpreis) – Pos. F0831:</t>
    </r>
    <r>
      <rPr>
        <sz val="9"/>
        <color theme="1"/>
        <rFont val="Arial"/>
        <family val="2"/>
      </rPr>
      <t xml:space="preserve">
- Zuwendungsfähig sind z.B. Ausgaben für Stellwände (für Workshops), Pinnwände, Moderationskoffer, Flipp Charts, Whiteboard.
- </t>
    </r>
    <r>
      <rPr>
        <b/>
        <sz val="9"/>
        <color theme="1"/>
        <rFont val="Arial"/>
        <family val="2"/>
      </rPr>
      <t>Nicht</t>
    </r>
    <r>
      <rPr>
        <sz val="9"/>
        <color theme="1"/>
        <rFont val="Arial"/>
        <family val="2"/>
      </rPr>
      <t xml:space="preserve"> zuwendungsfähig sind z.B. Ausgaben für PC, Telefon, Büromöbel, Laptop sowie Beamer, externe Festplatten, mobile Endgeräte (Smartphone, Tablet), I-Pad, Digitalkamera, Messgeräte, Drucker, Bildschirme (auch TV-Geräte), Licht- Bühnentechnik, Soundanlagen, sowie übliche Arbeitsplatz-Software usw.
</t>
    </r>
    <r>
      <rPr>
        <b/>
        <sz val="9"/>
        <color theme="1"/>
        <rFont val="Arial"/>
        <family val="2"/>
      </rPr>
      <t>Auftragsvergaben im Bereich Akteursbeteiligung – Pos. F0835:</t>
    </r>
    <r>
      <rPr>
        <sz val="9"/>
        <color theme="1"/>
        <rFont val="Arial"/>
        <family val="2"/>
      </rPr>
      <t xml:space="preserve">
- Zuwendungsfähig sind z.B. Aufträge an externe Dienstleister oder Referenten zur Unterstützung bei Moderation, Auftakt- und Abschlussveranstaltung, Workshops, Zukunftswerkstatt, Impulsvorträgen o.ä.
- Sollten Sie Ausgaben zur Anmietung eines Raums/Saals im Rahmen der Akteursbeteiligung (z.B. Workshop für Auftaktveranstaltung, o.ä.) einplanen, beachten Sie bitte, dass in begründeten Ausnahmefällen Ausgaben für Raummiete nur dann anerkannt werden, wenn dafür keine eigenen Räumlichkeiten zur Verfügung stehen und ein Zahlungsfluss nach extern mittels Rechnung belegt werden kann.
- </t>
    </r>
    <r>
      <rPr>
        <b/>
        <sz val="9"/>
        <color theme="1"/>
        <rFont val="Arial"/>
        <family val="2"/>
      </rPr>
      <t>Nicht</t>
    </r>
    <r>
      <rPr>
        <sz val="9"/>
        <color theme="1"/>
        <rFont val="Arial"/>
        <family val="2"/>
      </rPr>
      <t xml:space="preserve"> zuwendungsfähig sind z.B. Ausgaben für Gutachten, Studien, Software-Lizenzen für Beteiligungsplattformen.
</t>
    </r>
    <r>
      <rPr>
        <b/>
        <sz val="9"/>
        <color theme="1"/>
        <rFont val="Arial"/>
        <family val="2"/>
      </rPr>
      <t>Geschäftsbedarf zur Akteursbeteiligung – Pos. F0839:</t>
    </r>
    <r>
      <rPr>
        <sz val="9"/>
        <color theme="1"/>
        <rFont val="Arial"/>
        <family val="2"/>
      </rPr>
      <t xml:space="preserve">
- Zuwendungsfähig sind z.B. Moderationskarten, Nachfüllset für Moderationskoffer o.ä.
Eine Spezifizierung der konkreten Ausgaben hat im laufenden Vorhaben und spätestens mit dem Verwendungsnachweis zu erfolgen. Im Rahmen des Zwischennachweises bzw. Verwendungsnachweises wird vertieft geprüft, ob die o.g. Vorgaben eingehalten werden. Nicht-zuwendungsfähige Ausgaben können nicht anerkannt werden und werden in Folge dessen gestrichen.</t>
    </r>
  </si>
  <si>
    <r>
      <t xml:space="preserve">Zuwendungsfähige Öffentlichkeitsarbeit soll sowohl über die Erstellung, Inhalte und Maßnahmen des Klimaschutzkonzeptes und Zielstellungen/Zukunftsvisionen informieren, als auch der Sensibilisierung und Mobilisierung der Bürgerinnen und Bürger dienen, sofern dadurch die Umsetzung von Klimaschutzmaßnahmen vorbereitet und begleitet wird. 
</t>
    </r>
    <r>
      <rPr>
        <b/>
        <sz val="9"/>
        <color theme="1"/>
        <rFont val="Arial"/>
        <family val="2"/>
      </rPr>
      <t>Hinweis zu Anschaffung von Gegenständen (&lt; 800 € Einzelpreis) – Pos. F0831:</t>
    </r>
    <r>
      <rPr>
        <sz val="9"/>
        <color theme="1"/>
        <rFont val="Arial"/>
        <family val="2"/>
      </rPr>
      <t xml:space="preserve">
- Zuwendungsfähig sind z.B. Ausgaben für Ausstattung für Veranstaltungen z.B. Stehtisch für Messestand, Messestand/-wand, Barhocker, Broschürenständer, Stellwand sowie zu Demonstrationszwecken einzelne preiswerte Geräte z.B. Strommessgerät, Thermografiekamera, Stromzange o.ä.
- </t>
    </r>
    <r>
      <rPr>
        <b/>
        <sz val="9"/>
        <color theme="1"/>
        <rFont val="Arial"/>
        <family val="2"/>
      </rPr>
      <t>Nicht</t>
    </r>
    <r>
      <rPr>
        <sz val="9"/>
        <color theme="1"/>
        <rFont val="Arial"/>
        <family val="2"/>
      </rPr>
      <t xml:space="preserve"> zuwendungsfähig sind z.B. Ausgaben für PC, Telefon, Büromöbel, Laptop sowie Beamer, externe Festplatten, mobile Endgeräte (Smartphone, Tablet), I-Pad, Digitalkamera, Messgeräte, Drucker, Bildschirme (auch TV-Geräte), Licht- Bühnentechnik, Soundanlagen sowie übliche Arbeitsplatz-Software usw.
</t>
    </r>
    <r>
      <rPr>
        <b/>
        <sz val="9"/>
        <color theme="1"/>
        <rFont val="Arial"/>
        <family val="2"/>
      </rPr>
      <t>Hinweis zu Auftragsvergaben im Bereich Öffentlichkeitsarbeit – Pos. F0835:</t>
    </r>
    <r>
      <rPr>
        <sz val="9"/>
        <color theme="1"/>
        <rFont val="Arial"/>
        <family val="2"/>
      </rPr>
      <t xml:space="preserve">
- Zuwendungsfähig sind z.B. Individuelle Gestaltung (z.B. Druck von Plakaten, Postern, Flyern, Rollups, Werbebannern, Kundenstopper, barrierefreie Broschüren zur Bewerbung von Kampagnen, Aktionstagen, Anzeigenschaltung und ressourcenschonende Produktion in lokalen Medien/ Pressearbeit (z.B. Pressefotos, Zeitungsanzeige, Radio-Spot, Videoclips, Audio-Podcasts, social-media, Reklame im Kino, Radio, etc.), Entwicklung der Klimaschutzhomepage inkl. in geringfügigen Umfang Hosting der Klimaschutzseite, Entwicklung Klimaschutz-Logo und Coporate-Design, Unterstützung eines externen Dienstleisters bei der Entwicklung einer Kommunikations- oder Klimaschutzkampagne usw.
- </t>
    </r>
    <r>
      <rPr>
        <b/>
        <sz val="9"/>
        <color theme="1"/>
        <rFont val="Arial"/>
        <family val="2"/>
      </rPr>
      <t>Nicht</t>
    </r>
    <r>
      <rPr>
        <sz val="9"/>
        <color theme="1"/>
        <rFont val="Arial"/>
        <family val="2"/>
      </rPr>
      <t xml:space="preserve"> zuwendungsfähig sind z.B. Ausgaben für Gutachten, Studien, Software-Lizenzen, Backwaren, Getränke, Catering, Busexkursionen, Eintrittsgebühren, Teilnahmegebühren, Preise, Preisgelder, Pokale, Geschenke.
</t>
    </r>
    <r>
      <rPr>
        <b/>
        <sz val="9"/>
        <color theme="1"/>
        <rFont val="Arial"/>
        <family val="2"/>
      </rPr>
      <t>Give-aways</t>
    </r>
    <r>
      <rPr>
        <sz val="9"/>
        <color theme="1"/>
        <rFont val="Arial"/>
        <family val="2"/>
      </rPr>
      <t xml:space="preserve"> werden nur in geringem Umfang und nur dann als zuwendungsfähig anerkannt, wenn sie die folgenden Kriterien erfüllen:
- Sie sollen öffentlichkeitswirksam im Sinne des Klimaschutzmanagements sein, d.h. es muss auf jeden Fall das Logo der NKI aufgedruckt sein und ein Slogan mit Bezug zum Klimaschutz.
- Sie sollen zur mehrfachen Anwendung sein und dadurch eine langanhaltende Wirksamkeit der Öffentlichkeitsarbeit generieren (keine Einmal-/Wegwerfprodukte)
- Sie sollen nachhaltig und ressourcenschonend hergestellt sein und idealerweise zu einer THG-Minderung beitragen.
</t>
    </r>
    <r>
      <rPr>
        <b/>
        <sz val="9"/>
        <color theme="1"/>
        <rFont val="Arial"/>
        <family val="2"/>
      </rPr>
      <t>Anschaffung von Gegenständen (&gt; 800 € Einzelpreis) – Pos. F0850:</t>
    </r>
    <r>
      <rPr>
        <sz val="9"/>
        <color theme="1"/>
        <rFont val="Arial"/>
        <family val="2"/>
      </rPr>
      <t xml:space="preserve">
- Zuwendungsfähig sind z.B. Ausgaben für einen Messestand/Klimaschutzpavillon im Rahmen von Klimaschutzaktionstagen o.ä.
- </t>
    </r>
    <r>
      <rPr>
        <b/>
        <sz val="9"/>
        <color theme="1"/>
        <rFont val="Arial"/>
        <family val="2"/>
      </rPr>
      <t>Nicht</t>
    </r>
    <r>
      <rPr>
        <sz val="9"/>
        <color theme="1"/>
        <rFont val="Arial"/>
        <family val="2"/>
      </rPr>
      <t xml:space="preserve"> zuwendungsfähig sind z.B. Beamer, Software-Lizenzen, Messgeräte, Technikausstattung Kameras, Anschaffung von E-Bikes/Lastenfahrrädern usw.
Es gilt, dass eine Spezifizierung der konkreten Ausgaben im laufenden Vorhaben und spätestens mit dem Verwendungsnachweis zu erfolgen hat. Im Rahmen der Einreichung der Belegliste des Zwischennachweises bzw. Verwendungsnachweises wird geprüft, ob die o.g. Vorgaben eingehalten werden und nicht-zuwendungsfähige Ausgaben werden gestrichen.</t>
    </r>
  </si>
  <si>
    <r>
      <rPr>
        <b/>
        <sz val="9"/>
        <color theme="1"/>
        <rFont val="Arial"/>
        <family val="2"/>
      </rPr>
      <t>Hinweis:</t>
    </r>
    <r>
      <rPr>
        <sz val="9"/>
        <color theme="1"/>
        <rFont val="Arial"/>
        <family val="2"/>
      </rPr>
      <t xml:space="preserve">
An neu eingestelltes Klimaschutzmanagement in Kommunen/Institutionen werden sehr hohe Anforderungen gestellt. Um die Qualität der Prozesse zu erhöhen und damit die Klimaschutzziele innerhalb der Verwaltung und der gesamten Kommune/Institution zu erreichen, wird </t>
    </r>
    <r>
      <rPr>
        <b/>
        <sz val="9"/>
        <color theme="1"/>
        <rFont val="Arial"/>
        <family val="2"/>
      </rPr>
      <t>professionelle Prozessunterstützung für Klimaschutzmanager*innen</t>
    </r>
    <r>
      <rPr>
        <sz val="9"/>
        <color theme="1"/>
        <rFont val="Arial"/>
        <family val="2"/>
      </rPr>
      <t xml:space="preserve"> durch fachkundige externe Dienstleister gefördert.
Zuwendungsfähige Leistungen sind z. B. 
• Unterstützung bei der Durchführung prozessrelevanter Aufgaben, z. B. Akteursanalysen (verwaltungsinterne und -externe), Netzwerkansprachen, Moderationen etc. gemeinsam vorbereiten, durchführen und auswerten. Hinweis: Diese Leistungen müssen dabei so konzipiert sein, dass sie dem/der Klimaschutzmanager*in zu einem späteren Zeitpunkt das eigenständige Bearbeiten ähnlicher Aufgaben ermöglichen ("</t>
    </r>
    <r>
      <rPr>
        <b/>
        <sz val="9"/>
        <color theme="1"/>
        <rFont val="Arial"/>
        <family val="2"/>
      </rPr>
      <t>Hilfe zur Selbsthilfe</t>
    </r>
    <r>
      <rPr>
        <sz val="9"/>
        <color theme="1"/>
        <rFont val="Arial"/>
        <family val="2"/>
      </rPr>
      <t>").
• Fachliche Unterstützung bei der Prozessgestaltung (Auswahl des Methodenmix und Anpassungen), Prozessdurchführung und Prozessmoderation z. B.
      • von Informationsprozessen 
      • zum Klimaschutz-Wissensmanagement 
      • zu Reflexionen laufender Transformationsprozesse 
      • zu Austausch und Dialog hinsichtlich der Verbreitung des Klimaschutzgedankens
      • zur Erarbeitung akteursspezifischer Strategien hinsichtlich der Kommunikation, der Mobilisierung und des Erwartungsmanagements
      • zur Erarbeitung von Ideen und Strategien zur Initiierung von Partnerschaften verschiedener Akteure
      • zur Strategieentwicklung effizienter interkommunaler Vernetzung
      • zur Mobilisierung von Verwaltung und Akteuren wie z. B. Bürgerinnen und Bürgern oder Unternehmen für den kommunalen Klimaschutz
• Verstetigungsberatung, z. B. 
      • der Verwaltung die ressortübergreifende Rolle von Klimaschutzmanagement zu verdeutlichen und damit dessen Position zu stärken
      • Empfehlung/Erläuterung möglicher Strategien zur dauerhaften Verankerung des Themas Klimaschutz in der Kommune/Organisation – auch für die          
        politische bzw. Verwaltungsspitze
Es wird dringend empfohlen, für das beantragte Klimaschutzmanagement Auftragsvergaben für einige Personentage zur Unterstützung bei Klimaschutzprozessen zu kalkulieren und die konkreten Auftragsinhalte später in Abhängigkeit von der dann aktuellen Situation und dem Unterstützungsbedarf zu konkretisieren und in Abstimmung mit dem Projektträger auf Zuwendungsfähigkeit zu überprüfen.
Eine Spezifizierung der konkreten Ausgaben hat im laufenden Vorhaben und spätestens mit dem Verwendungsnachweis zu erfolgen. Im Rahmen des Zwischennachweises bzw. Verwendungsnachweises wird vertieft geprüft, ob die o.g. Vorgaben eingehalten werden. Nicht-zuwendungsfähige Ausgaben können nicht anerkannt werden und werden in Folge dessen gestrichen.</t>
    </r>
  </si>
  <si>
    <t>Hinweis:
Die Verteilung der Ausgaben über die Projektjahre in der tabellarischen Ausgabenübersicht (links) stellt nur eine gemittelte Orientierung dar. 
Die tatsächliche Verteilung der Ausgaben erfolgt im letzetn Schritt der Antragsprüfung und kann davon abweichen.
Wichtig ist, dass die Beträge der Positionen (z.B. F0817, F0831, usw.) und die Gesamtsumme mit den Summen im easy-online-Antrag übereinstimmen.
Die Mittelverteilung in easy-online kann daher auch von der Mittelverteilung in der Ausgabenübersicht abweichen.</t>
  </si>
  <si>
    <t xml:space="preserve">• Eingabe der Ausgabenplanung in easy-online gemäß der Positionssummen wie im Tabellenblatt "Ausgabenübersicht"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</si>
</sst>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7" formatCode="#,##0.00\ &quot;€&quot;;\-#,##0.00\ &quot;€&quot;"/>
    <numFmt numFmtId="44" formatCode="_-* #,##0.00\ &quot;€&quot;_-;\-* #,##0.00\ &quot;€&quot;_-;_-* &quot;-&quot;??\ &quot;€&quot;_-;_-@_-"/>
    <numFmt numFmtId="164" formatCode="#,##0.00\ &quot;€&quot;"/>
    <numFmt numFmtId="165" formatCode="0.0"/>
    <numFmt numFmtId="166" formatCode="[$-407]mmmm\ yy;@"/>
    <numFmt numFmtId="167" formatCode="[$-407]d/\ mmmm\ yyyy;@"/>
  </numFmts>
  <fonts count="65" x14ac:knownFonts="1">
    <font>
      <sz val="11"/>
      <color theme="1"/>
      <name val="Calibri"/>
      <family val="2"/>
      <scheme val="minor"/>
    </font>
    <font>
      <sz val="11"/>
      <color theme="1"/>
      <name val="Arial"/>
      <family val="2"/>
    </font>
    <font>
      <sz val="11"/>
      <color theme="1"/>
      <name val="Arial"/>
      <family val="2"/>
    </font>
    <font>
      <sz val="11"/>
      <color theme="1"/>
      <name val="Calibri"/>
      <family val="2"/>
      <scheme val="minor"/>
    </font>
    <font>
      <u/>
      <sz val="11"/>
      <color theme="10"/>
      <name val="Calibri"/>
      <family val="2"/>
      <scheme val="minor"/>
    </font>
    <font>
      <sz val="9"/>
      <color theme="1"/>
      <name val="Arial"/>
      <family val="2"/>
    </font>
    <font>
      <sz val="10"/>
      <color theme="1"/>
      <name val="Arial"/>
      <family val="2"/>
    </font>
    <font>
      <sz val="9"/>
      <color theme="0" tint="-0.499984740745262"/>
      <name val="Arial"/>
      <family val="2"/>
    </font>
    <font>
      <b/>
      <sz val="9"/>
      <color theme="1"/>
      <name val="Arial"/>
      <family val="2"/>
    </font>
    <font>
      <sz val="9"/>
      <name val="Arial"/>
      <family val="2"/>
    </font>
    <font>
      <sz val="9"/>
      <color rgb="FFFF0000"/>
      <name val="Arial"/>
      <family val="2"/>
    </font>
    <font>
      <b/>
      <sz val="10"/>
      <color rgb="FFFF0000"/>
      <name val="Arial"/>
      <family val="2"/>
    </font>
    <font>
      <sz val="12"/>
      <color rgb="FFFF0000"/>
      <name val="Arial"/>
      <family val="2"/>
    </font>
    <font>
      <i/>
      <sz val="9"/>
      <color theme="1"/>
      <name val="Arial"/>
      <family val="2"/>
    </font>
    <font>
      <b/>
      <sz val="9"/>
      <color theme="0" tint="-0.34998626667073579"/>
      <name val="Arial"/>
      <family val="2"/>
    </font>
    <font>
      <b/>
      <sz val="9"/>
      <name val="Arial"/>
      <family val="2"/>
    </font>
    <font>
      <sz val="8"/>
      <color theme="0" tint="-0.499984740745262"/>
      <name val="Arial"/>
      <family val="2"/>
    </font>
    <font>
      <sz val="10"/>
      <name val="Arial"/>
      <family val="2"/>
    </font>
    <font>
      <b/>
      <sz val="12"/>
      <color rgb="FF00589C"/>
      <name val="Arial"/>
      <family val="2"/>
    </font>
    <font>
      <b/>
      <sz val="16"/>
      <color rgb="FF00589C"/>
      <name val="Arial"/>
      <family val="2"/>
    </font>
    <font>
      <sz val="9"/>
      <color rgb="FF000000"/>
      <name val="Arial"/>
      <family val="2"/>
    </font>
    <font>
      <b/>
      <sz val="9"/>
      <color rgb="FFFF0000"/>
      <name val="Arial"/>
      <family val="2"/>
    </font>
    <font>
      <b/>
      <sz val="9"/>
      <color theme="4"/>
      <name val="Arial"/>
      <family val="2"/>
    </font>
    <font>
      <sz val="8"/>
      <color rgb="FF000000"/>
      <name val="Tahoma"/>
      <family val="2"/>
    </font>
    <font>
      <sz val="10"/>
      <color theme="1"/>
      <name val="Calibri"/>
      <family val="2"/>
      <scheme val="minor"/>
    </font>
    <font>
      <sz val="8"/>
      <color rgb="FFFF0000"/>
      <name val="Arial"/>
      <family val="2"/>
    </font>
    <font>
      <sz val="8"/>
      <color theme="0" tint="-0.34998626667073579"/>
      <name val="Arial"/>
      <family val="2"/>
    </font>
    <font>
      <sz val="9"/>
      <color theme="1" tint="0.34998626667073579"/>
      <name val="Arial"/>
      <family val="2"/>
    </font>
    <font>
      <sz val="9"/>
      <color theme="0" tint="-0.34998626667073579"/>
      <name val="Arial"/>
      <family val="2"/>
    </font>
    <font>
      <sz val="8"/>
      <color theme="1"/>
      <name val="Arial"/>
      <family val="2"/>
    </font>
    <font>
      <b/>
      <sz val="11"/>
      <color theme="1"/>
      <name val="Arial"/>
      <family val="2"/>
    </font>
    <font>
      <b/>
      <sz val="11"/>
      <color theme="1"/>
      <name val="Calibri"/>
      <family val="2"/>
      <scheme val="minor"/>
    </font>
    <font>
      <sz val="11"/>
      <name val="Arial"/>
      <family val="2"/>
    </font>
    <font>
      <sz val="11"/>
      <color rgb="FFFF0000"/>
      <name val="Calibri"/>
      <family val="2"/>
      <scheme val="minor"/>
    </font>
    <font>
      <b/>
      <sz val="14"/>
      <color rgb="FF00589C"/>
      <name val="Arial"/>
      <family val="2"/>
    </font>
    <font>
      <u/>
      <sz val="11"/>
      <color theme="1"/>
      <name val="Calibri"/>
      <family val="2"/>
      <scheme val="minor"/>
    </font>
    <font>
      <sz val="11"/>
      <name val="Calibri"/>
      <family val="2"/>
      <scheme val="minor"/>
    </font>
    <font>
      <b/>
      <sz val="9"/>
      <color rgb="FF00589C"/>
      <name val="Arial"/>
      <family val="2"/>
    </font>
    <font>
      <b/>
      <sz val="10"/>
      <color theme="1"/>
      <name val="Arial"/>
      <family val="2"/>
    </font>
    <font>
      <i/>
      <sz val="11"/>
      <color theme="1"/>
      <name val="Calibri"/>
      <family val="2"/>
      <scheme val="minor"/>
    </font>
    <font>
      <sz val="14"/>
      <color theme="0" tint="-0.34998626667073579"/>
      <name val="Arial"/>
      <family val="2"/>
    </font>
    <font>
      <b/>
      <sz val="11"/>
      <name val="Calibri"/>
      <family val="2"/>
      <scheme val="minor"/>
    </font>
    <font>
      <b/>
      <sz val="10"/>
      <color theme="6"/>
      <name val="Arial"/>
      <family val="2"/>
    </font>
    <font>
      <b/>
      <sz val="11"/>
      <color rgb="FF00589C"/>
      <name val="Arial"/>
      <family val="2"/>
    </font>
    <font>
      <b/>
      <sz val="10"/>
      <name val="Arial"/>
      <family val="2"/>
    </font>
    <font>
      <sz val="12"/>
      <color theme="1"/>
      <name val="Arial"/>
      <family val="2"/>
    </font>
    <font>
      <u/>
      <sz val="11"/>
      <color theme="10"/>
      <name val="Arial"/>
      <family val="2"/>
    </font>
    <font>
      <sz val="14"/>
      <color theme="1"/>
      <name val="Arial"/>
      <family val="2"/>
    </font>
    <font>
      <b/>
      <sz val="11"/>
      <color theme="1" tint="0.34998626667073579"/>
      <name val="Calibri"/>
      <family val="2"/>
      <scheme val="minor"/>
    </font>
    <font>
      <sz val="11"/>
      <color theme="1" tint="0.34998626667073579"/>
      <name val="Calibri"/>
      <family val="2"/>
      <scheme val="minor"/>
    </font>
    <font>
      <sz val="11"/>
      <color theme="0"/>
      <name val="Calibri"/>
      <family val="2"/>
      <scheme val="minor"/>
    </font>
    <font>
      <sz val="28"/>
      <name val="Calibri"/>
      <family val="2"/>
      <scheme val="minor"/>
    </font>
    <font>
      <sz val="9"/>
      <color theme="0"/>
      <name val="Arial"/>
      <family val="2"/>
    </font>
    <font>
      <b/>
      <u/>
      <sz val="9"/>
      <name val="Arial"/>
      <family val="2"/>
    </font>
    <font>
      <b/>
      <sz val="14"/>
      <color rgb="FF008540"/>
      <name val="Arial"/>
      <family val="2"/>
    </font>
    <font>
      <b/>
      <sz val="9"/>
      <color rgb="FF008540"/>
      <name val="Arial"/>
      <family val="2"/>
    </font>
    <font>
      <b/>
      <sz val="16"/>
      <color rgb="FF008540"/>
      <name val="Arial"/>
      <family val="2"/>
    </font>
    <font>
      <b/>
      <sz val="11"/>
      <color rgb="FF008540"/>
      <name val="Arial"/>
      <family val="2"/>
    </font>
    <font>
      <b/>
      <sz val="12"/>
      <color rgb="FF008540"/>
      <name val="Arial"/>
      <family val="2"/>
    </font>
    <font>
      <b/>
      <sz val="12"/>
      <name val="Arial"/>
      <family val="2"/>
    </font>
    <font>
      <b/>
      <sz val="9"/>
      <color theme="1" tint="0.499984740745262"/>
      <name val="Arial"/>
      <family val="2"/>
    </font>
    <font>
      <b/>
      <i/>
      <sz val="9"/>
      <color theme="1" tint="0.499984740745262"/>
      <name val="Arial"/>
      <family val="2"/>
    </font>
    <font>
      <strike/>
      <sz val="9"/>
      <color theme="1"/>
      <name val="Arial"/>
      <family val="2"/>
    </font>
    <font>
      <strike/>
      <u/>
      <sz val="9"/>
      <color theme="10"/>
      <name val="Arial"/>
      <family val="2"/>
    </font>
    <font>
      <b/>
      <sz val="9"/>
      <color rgb="FF000000"/>
      <name val="Arial"/>
      <family val="2"/>
    </font>
  </fonts>
  <fills count="17">
    <fill>
      <patternFill patternType="none"/>
    </fill>
    <fill>
      <patternFill patternType="gray125"/>
    </fill>
    <fill>
      <patternFill patternType="solid">
        <fgColor theme="6" tint="0.79998168889431442"/>
        <bgColor indexed="64"/>
      </patternFill>
    </fill>
    <fill>
      <patternFill patternType="solid">
        <fgColor indexed="9"/>
        <bgColor indexed="64"/>
      </patternFill>
    </fill>
    <fill>
      <patternFill patternType="solid">
        <fgColor rgb="FFFCF2F7"/>
        <bgColor indexed="64"/>
      </patternFill>
    </fill>
    <fill>
      <patternFill patternType="lightUp"/>
    </fill>
    <fill>
      <patternFill patternType="solid">
        <fgColor rgb="FFE3B5A2"/>
        <bgColor indexed="64"/>
      </patternFill>
    </fill>
    <fill>
      <patternFill patternType="solid">
        <fgColor theme="0"/>
        <bgColor indexed="64"/>
      </patternFill>
    </fill>
    <fill>
      <patternFill patternType="solid">
        <fgColor theme="0" tint="-4.9989318521683403E-2"/>
        <bgColor indexed="64"/>
      </patternFill>
    </fill>
    <fill>
      <patternFill patternType="solid">
        <fgColor rgb="FF9CB7D6"/>
        <bgColor indexed="64"/>
      </patternFill>
    </fill>
    <fill>
      <patternFill patternType="solid">
        <fgColor rgb="FFFF0000"/>
        <bgColor indexed="64"/>
      </patternFill>
    </fill>
    <fill>
      <patternFill patternType="solid">
        <fgColor rgb="FFFFFF00"/>
        <bgColor indexed="64"/>
      </patternFill>
    </fill>
    <fill>
      <patternFill patternType="solid">
        <fgColor rgb="FFDCE6F0"/>
        <bgColor indexed="64"/>
      </patternFill>
    </fill>
    <fill>
      <patternFill patternType="solid">
        <fgColor rgb="FFEBF1DE"/>
        <bgColor indexed="64"/>
      </patternFill>
    </fill>
    <fill>
      <patternFill patternType="solid">
        <fgColor theme="6" tint="0.39997558519241921"/>
        <bgColor indexed="64"/>
      </patternFill>
    </fill>
    <fill>
      <patternFill patternType="solid">
        <fgColor rgb="FFA0A0A0"/>
        <bgColor indexed="64"/>
      </patternFill>
    </fill>
    <fill>
      <patternFill patternType="solid">
        <fgColor rgb="FFDCE6F0"/>
        <bgColor rgb="FF000000"/>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thin">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051">
    <xf numFmtId="0" fontId="0" fillId="0" borderId="0" xfId="0"/>
    <xf numFmtId="0" fontId="5" fillId="0" borderId="0" xfId="0" applyFont="1"/>
    <xf numFmtId="164" fontId="0" fillId="0" borderId="0" xfId="0" applyNumberFormat="1"/>
    <xf numFmtId="0" fontId="5" fillId="0" borderId="0" xfId="0" applyFont="1" applyBorder="1"/>
    <xf numFmtId="0" fontId="5" fillId="0" borderId="0" xfId="0" applyFont="1" applyFill="1" applyBorder="1"/>
    <xf numFmtId="0" fontId="5" fillId="0" borderId="0" xfId="0" applyFont="1" applyFill="1" applyBorder="1" applyAlignment="1">
      <alignment vertical="top" wrapText="1"/>
    </xf>
    <xf numFmtId="0" fontId="5" fillId="0" borderId="0" xfId="0" applyFont="1" applyFill="1" applyBorder="1" applyAlignment="1">
      <alignment vertical="top"/>
    </xf>
    <xf numFmtId="0" fontId="11" fillId="0" borderId="0" xfId="0" applyFont="1"/>
    <xf numFmtId="0" fontId="5" fillId="0" borderId="0" xfId="0" applyFont="1" applyBorder="1" applyAlignment="1"/>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0" fillId="0" borderId="0" xfId="0" applyBorder="1"/>
    <xf numFmtId="0" fontId="0" fillId="0" borderId="1" xfId="0" applyBorder="1"/>
    <xf numFmtId="0" fontId="0" fillId="0" borderId="0" xfId="0" applyFill="1" applyBorder="1"/>
    <xf numFmtId="0" fontId="17" fillId="0" borderId="1" xfId="0" applyFont="1" applyBorder="1" applyAlignment="1" applyProtection="1">
      <alignment vertical="center"/>
    </xf>
    <xf numFmtId="0" fontId="17" fillId="3" borderId="0" xfId="0" applyNumberFormat="1" applyFont="1" applyFill="1" applyBorder="1" applyAlignment="1" applyProtection="1">
      <alignment horizontal="left" vertical="top"/>
    </xf>
    <xf numFmtId="44" fontId="17" fillId="2" borderId="1" xfId="1" applyFont="1" applyFill="1" applyBorder="1" applyAlignment="1" applyProtection="1">
      <alignment vertical="center" wrapText="1" shrinkToFit="1"/>
    </xf>
    <xf numFmtId="44" fontId="17" fillId="4" borderId="1" xfId="1" applyFont="1" applyFill="1" applyBorder="1" applyAlignment="1" applyProtection="1">
      <alignment vertical="center" wrapText="1" shrinkToFit="1"/>
    </xf>
    <xf numFmtId="0" fontId="5" fillId="5" borderId="1" xfId="0" applyFont="1" applyFill="1" applyBorder="1" applyAlignment="1">
      <alignment horizontal="center" wrapText="1"/>
    </xf>
    <xf numFmtId="0" fontId="17" fillId="6" borderId="1" xfId="0" applyFont="1" applyFill="1" applyBorder="1" applyAlignment="1" applyProtection="1">
      <alignment vertical="top" wrapText="1"/>
    </xf>
    <xf numFmtId="0" fontId="8" fillId="9" borderId="1" xfId="0" applyFont="1" applyFill="1" applyBorder="1" applyAlignment="1">
      <alignment horizontal="center" vertical="center"/>
    </xf>
    <xf numFmtId="0" fontId="5" fillId="8" borderId="12" xfId="0" applyFont="1" applyFill="1" applyBorder="1" applyAlignment="1">
      <alignment horizontal="center" vertical="center"/>
    </xf>
    <xf numFmtId="39" fontId="5" fillId="7" borderId="1" xfId="1" applyNumberFormat="1" applyFont="1" applyFill="1" applyBorder="1" applyAlignment="1">
      <alignment horizontal="center" vertical="center"/>
    </xf>
    <xf numFmtId="7" fontId="5" fillId="7" borderId="0" xfId="1" applyNumberFormat="1" applyFont="1" applyFill="1" applyBorder="1" applyAlignment="1">
      <alignment horizontal="center" vertical="center"/>
    </xf>
    <xf numFmtId="0" fontId="9" fillId="0" borderId="0" xfId="0" applyFont="1" applyBorder="1" applyAlignment="1" applyProtection="1">
      <alignment vertical="center"/>
    </xf>
    <xf numFmtId="0" fontId="22" fillId="3" borderId="0" xfId="0" applyNumberFormat="1" applyFont="1" applyFill="1" applyBorder="1" applyAlignment="1" applyProtection="1">
      <alignment horizontal="left" vertical="top" wrapText="1"/>
    </xf>
    <xf numFmtId="0" fontId="5" fillId="4" borderId="1" xfId="0" applyFont="1" applyFill="1" applyBorder="1" applyAlignment="1" applyProtection="1">
      <alignment horizontal="center" vertical="center"/>
      <protection locked="0"/>
    </xf>
    <xf numFmtId="0" fontId="5" fillId="4" borderId="13" xfId="0" applyFont="1" applyFill="1" applyBorder="1" applyAlignment="1" applyProtection="1">
      <alignment horizontal="center" vertical="center"/>
      <protection locked="0"/>
    </xf>
    <xf numFmtId="7" fontId="21" fillId="7" borderId="0" xfId="1" applyNumberFormat="1" applyFont="1" applyFill="1" applyBorder="1" applyAlignment="1" applyProtection="1">
      <alignment horizontal="center" vertical="center" wrapText="1"/>
      <protection hidden="1"/>
    </xf>
    <xf numFmtId="0" fontId="5" fillId="7" borderId="0" xfId="0" applyFont="1" applyFill="1" applyBorder="1"/>
    <xf numFmtId="7" fontId="21" fillId="7" borderId="0" xfId="1" applyNumberFormat="1" applyFont="1" applyFill="1" applyBorder="1" applyAlignment="1" applyProtection="1">
      <alignment vertical="center" wrapText="1"/>
      <protection hidden="1"/>
    </xf>
    <xf numFmtId="0" fontId="5" fillId="8" borderId="23" xfId="0" applyFont="1" applyFill="1" applyBorder="1" applyAlignment="1">
      <alignment horizontal="center" vertical="center"/>
    </xf>
    <xf numFmtId="0" fontId="5" fillId="0" borderId="31" xfId="0" applyFont="1" applyBorder="1"/>
    <xf numFmtId="39" fontId="5" fillId="7" borderId="13" xfId="1" applyNumberFormat="1" applyFont="1" applyFill="1" applyBorder="1" applyAlignment="1">
      <alignment horizontal="center" vertical="center"/>
    </xf>
    <xf numFmtId="0" fontId="5" fillId="0" borderId="33" xfId="0" applyFont="1" applyBorder="1"/>
    <xf numFmtId="0" fontId="9" fillId="3" borderId="0" xfId="0" applyNumberFormat="1" applyFont="1" applyFill="1" applyBorder="1" applyAlignment="1" applyProtection="1">
      <alignment horizontal="left" vertical="center"/>
    </xf>
    <xf numFmtId="0" fontId="8" fillId="0" borderId="33" xfId="0" applyFont="1" applyBorder="1"/>
    <xf numFmtId="14" fontId="5" fillId="7" borderId="18" xfId="0" applyNumberFormat="1" applyFont="1" applyFill="1" applyBorder="1" applyAlignment="1" applyProtection="1">
      <alignment horizontal="center" vertical="center"/>
    </xf>
    <xf numFmtId="7" fontId="9" fillId="0" borderId="1" xfId="1" applyNumberFormat="1" applyFont="1" applyFill="1" applyBorder="1" applyAlignment="1" applyProtection="1">
      <alignment horizontal="center" vertical="center"/>
    </xf>
    <xf numFmtId="7" fontId="9" fillId="0" borderId="13" xfId="1" applyNumberFormat="1" applyFont="1" applyFill="1" applyBorder="1" applyAlignment="1" applyProtection="1">
      <alignment horizontal="center" vertical="center"/>
    </xf>
    <xf numFmtId="39" fontId="5" fillId="7" borderId="0" xfId="1" applyNumberFormat="1" applyFont="1" applyFill="1" applyBorder="1" applyAlignment="1" applyProtection="1">
      <alignment horizontal="center" vertical="center"/>
      <protection hidden="1"/>
    </xf>
    <xf numFmtId="7" fontId="9" fillId="7" borderId="0" xfId="1" applyNumberFormat="1" applyFont="1" applyFill="1" applyBorder="1" applyAlignment="1" applyProtection="1">
      <alignment horizontal="center" vertical="center"/>
      <protection hidden="1"/>
    </xf>
    <xf numFmtId="39" fontId="5" fillId="0" borderId="0" xfId="0" applyNumberFormat="1" applyFont="1" applyBorder="1" applyAlignment="1" applyProtection="1">
      <alignment horizontal="center" vertical="center"/>
      <protection hidden="1"/>
    </xf>
    <xf numFmtId="0" fontId="8" fillId="0" borderId="0" xfId="0" applyFont="1" applyBorder="1" applyAlignment="1">
      <alignment horizontal="left"/>
    </xf>
    <xf numFmtId="0" fontId="17" fillId="0" borderId="0" xfId="0" applyFont="1" applyFill="1" applyBorder="1" applyAlignment="1" applyProtection="1">
      <alignment vertical="top" wrapText="1"/>
    </xf>
    <xf numFmtId="164" fontId="5" fillId="0" borderId="0" xfId="0" applyNumberFormat="1" applyFont="1" applyBorder="1" applyAlignment="1">
      <alignment horizontal="center"/>
    </xf>
    <xf numFmtId="0" fontId="5" fillId="0" borderId="0" xfId="0" applyFont="1" applyFill="1"/>
    <xf numFmtId="0" fontId="0" fillId="6" borderId="0" xfId="0" applyFill="1" applyBorder="1"/>
    <xf numFmtId="0" fontId="7" fillId="4" borderId="1" xfId="0" applyFont="1" applyFill="1" applyBorder="1" applyAlignment="1" applyProtection="1">
      <alignment horizontal="center" vertical="center" wrapText="1"/>
      <protection locked="0"/>
    </xf>
    <xf numFmtId="0" fontId="7" fillId="4" borderId="1"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xf>
    <xf numFmtId="164" fontId="5" fillId="0" borderId="0" xfId="0" applyNumberFormat="1" applyFont="1" applyFill="1" applyBorder="1" applyAlignment="1" applyProtection="1">
      <alignment horizontal="center"/>
    </xf>
    <xf numFmtId="0" fontId="6" fillId="0" borderId="0" xfId="0" applyFont="1"/>
    <xf numFmtId="0" fontId="24" fillId="0" borderId="0" xfId="0" applyFont="1"/>
    <xf numFmtId="164" fontId="5" fillId="0" borderId="0" xfId="0" applyNumberFormat="1" applyFont="1" applyFill="1" applyBorder="1" applyAlignment="1" applyProtection="1">
      <alignment horizontal="center" vertical="center" wrapText="1"/>
      <protection hidden="1"/>
    </xf>
    <xf numFmtId="2" fontId="0" fillId="0" borderId="0" xfId="0" applyNumberFormat="1"/>
    <xf numFmtId="7" fontId="21" fillId="7" borderId="0" xfId="1" applyNumberFormat="1" applyFont="1" applyFill="1" applyBorder="1" applyAlignment="1" applyProtection="1">
      <alignment horizontal="center" vertical="center" wrapText="1"/>
      <protection hidden="1"/>
    </xf>
    <xf numFmtId="164" fontId="10" fillId="7" borderId="0" xfId="1" applyNumberFormat="1" applyFont="1" applyFill="1" applyBorder="1" applyAlignment="1" applyProtection="1">
      <alignment horizontal="center" vertical="center" wrapText="1"/>
      <protection hidden="1"/>
    </xf>
    <xf numFmtId="0" fontId="20" fillId="7" borderId="0" xfId="0" applyFont="1" applyFill="1" applyBorder="1" applyAlignment="1">
      <alignment vertical="center"/>
    </xf>
    <xf numFmtId="7" fontId="5" fillId="0" borderId="0" xfId="0" applyNumberFormat="1" applyFont="1" applyBorder="1" applyAlignment="1">
      <alignment vertical="center"/>
    </xf>
    <xf numFmtId="0" fontId="5" fillId="8" borderId="12" xfId="0" applyFont="1" applyFill="1" applyBorder="1" applyAlignment="1">
      <alignment horizontal="center" vertical="center" wrapText="1"/>
    </xf>
    <xf numFmtId="0" fontId="5" fillId="8" borderId="21" xfId="0" applyFont="1" applyFill="1" applyBorder="1" applyAlignment="1">
      <alignment vertical="center"/>
    </xf>
    <xf numFmtId="0" fontId="5" fillId="8" borderId="22" xfId="0" applyFont="1" applyFill="1" applyBorder="1" applyAlignment="1">
      <alignment vertical="center"/>
    </xf>
    <xf numFmtId="14" fontId="0" fillId="0" borderId="0" xfId="0" applyNumberFormat="1" applyFont="1"/>
    <xf numFmtId="0" fontId="5" fillId="0" borderId="0" xfId="0" applyFont="1" applyFill="1" applyBorder="1" applyAlignment="1" applyProtection="1">
      <alignment horizontal="center" vertical="center"/>
      <protection hidden="1"/>
    </xf>
    <xf numFmtId="0" fontId="5" fillId="0" borderId="0" xfId="0" applyFont="1" applyProtection="1">
      <protection hidden="1"/>
    </xf>
    <xf numFmtId="0" fontId="17" fillId="0" borderId="1" xfId="0" applyFont="1" applyBorder="1" applyAlignment="1" applyProtection="1">
      <alignment vertical="center"/>
      <protection hidden="1"/>
    </xf>
    <xf numFmtId="0" fontId="9" fillId="0" borderId="0" xfId="0" applyFont="1" applyBorder="1" applyAlignment="1" applyProtection="1">
      <alignment vertical="center"/>
      <protection hidden="1"/>
    </xf>
    <xf numFmtId="0" fontId="9" fillId="3" borderId="0" xfId="0" applyNumberFormat="1" applyFont="1" applyFill="1" applyBorder="1" applyAlignment="1" applyProtection="1">
      <alignment horizontal="left" vertical="center"/>
      <protection hidden="1"/>
    </xf>
    <xf numFmtId="44" fontId="17" fillId="2" borderId="1" xfId="1" applyFont="1" applyFill="1" applyBorder="1" applyAlignment="1" applyProtection="1">
      <alignment vertical="center" wrapText="1" shrinkToFit="1"/>
      <protection hidden="1"/>
    </xf>
    <xf numFmtId="44" fontId="17" fillId="4" borderId="1" xfId="1" applyFont="1" applyFill="1" applyBorder="1" applyAlignment="1" applyProtection="1">
      <alignment vertical="center" wrapText="1" shrinkToFit="1"/>
      <protection hidden="1"/>
    </xf>
    <xf numFmtId="0" fontId="17" fillId="6" borderId="1" xfId="0" applyFont="1" applyFill="1" applyBorder="1" applyAlignment="1" applyProtection="1">
      <alignment vertical="top" wrapText="1"/>
      <protection hidden="1"/>
    </xf>
    <xf numFmtId="0" fontId="5" fillId="0" borderId="31" xfId="0" applyFont="1" applyBorder="1" applyProtection="1">
      <protection hidden="1"/>
    </xf>
    <xf numFmtId="0" fontId="5" fillId="8" borderId="52" xfId="0" applyFont="1" applyFill="1" applyBorder="1" applyAlignment="1" applyProtection="1">
      <alignment horizontal="center" vertical="center" wrapText="1"/>
      <protection hidden="1"/>
    </xf>
    <xf numFmtId="0" fontId="5" fillId="0" borderId="0" xfId="0" applyFont="1" applyBorder="1" applyProtection="1">
      <protection hidden="1"/>
    </xf>
    <xf numFmtId="0" fontId="9" fillId="0" borderId="34" xfId="0" applyFont="1" applyBorder="1" applyAlignment="1" applyProtection="1">
      <alignment vertical="top" wrapText="1"/>
      <protection hidden="1"/>
    </xf>
    <xf numFmtId="0" fontId="9" fillId="0" borderId="35" xfId="0" applyFont="1" applyBorder="1" applyAlignment="1" applyProtection="1">
      <alignment vertical="top" wrapText="1"/>
      <protection hidden="1"/>
    </xf>
    <xf numFmtId="0" fontId="9" fillId="0" borderId="51" xfId="0" applyFont="1" applyBorder="1" applyAlignment="1" applyProtection="1">
      <alignment vertical="top" wrapText="1"/>
      <protection hidden="1"/>
    </xf>
    <xf numFmtId="164" fontId="9" fillId="0" borderId="45" xfId="0" applyNumberFormat="1" applyFont="1" applyBorder="1" applyAlignment="1" applyProtection="1">
      <alignment vertical="top"/>
      <protection hidden="1"/>
    </xf>
    <xf numFmtId="0" fontId="5" fillId="0" borderId="0" xfId="0" applyFont="1" applyBorder="1" applyAlignment="1" applyProtection="1">
      <alignment horizontal="left" vertical="top" wrapText="1"/>
      <protection hidden="1"/>
    </xf>
    <xf numFmtId="164" fontId="10" fillId="0" borderId="0" xfId="0" applyNumberFormat="1" applyFont="1" applyBorder="1" applyAlignment="1" applyProtection="1">
      <alignment horizontal="right" vertical="top"/>
      <protection hidden="1"/>
    </xf>
    <xf numFmtId="0" fontId="5" fillId="0" borderId="0" xfId="0" applyFont="1" applyFill="1" applyBorder="1" applyAlignment="1" applyProtection="1">
      <alignment vertical="top" wrapText="1"/>
      <protection hidden="1"/>
    </xf>
    <xf numFmtId="0" fontId="5" fillId="0" borderId="0" xfId="0" applyFont="1" applyFill="1" applyBorder="1" applyProtection="1">
      <protection hidden="1"/>
    </xf>
    <xf numFmtId="0" fontId="5" fillId="0" borderId="0" xfId="0" applyFont="1" applyFill="1" applyBorder="1" applyAlignment="1" applyProtection="1">
      <alignment vertical="center" wrapText="1"/>
      <protection hidden="1"/>
    </xf>
    <xf numFmtId="0" fontId="19" fillId="0" borderId="0" xfId="0" applyFont="1" applyAlignment="1" applyProtection="1">
      <alignment horizontal="left" vertical="center"/>
      <protection hidden="1"/>
    </xf>
    <xf numFmtId="0" fontId="19" fillId="0" borderId="0" xfId="0" applyFont="1" applyAlignment="1" applyProtection="1">
      <alignment vertical="center"/>
      <protection hidden="1"/>
    </xf>
    <xf numFmtId="164" fontId="9" fillId="0" borderId="45" xfId="0" applyNumberFormat="1" applyFont="1" applyBorder="1" applyAlignment="1" applyProtection="1">
      <alignment horizontal="center" vertical="center" wrapText="1"/>
      <protection hidden="1"/>
    </xf>
    <xf numFmtId="164" fontId="9" fillId="0" borderId="45" xfId="0" applyNumberFormat="1" applyFont="1" applyBorder="1" applyAlignment="1" applyProtection="1">
      <alignment horizontal="center" vertical="top" wrapText="1"/>
      <protection hidden="1"/>
    </xf>
    <xf numFmtId="0" fontId="5" fillId="8" borderId="3" xfId="0" applyFont="1" applyFill="1" applyBorder="1" applyAlignment="1" applyProtection="1">
      <alignment horizontal="left" vertical="center" wrapText="1"/>
      <protection hidden="1"/>
    </xf>
    <xf numFmtId="0" fontId="5" fillId="8" borderId="44" xfId="0" applyFont="1" applyFill="1" applyBorder="1" applyAlignment="1" applyProtection="1">
      <alignment horizontal="left" vertical="center"/>
      <protection hidden="1"/>
    </xf>
    <xf numFmtId="0" fontId="5" fillId="0" borderId="0" xfId="0" applyFont="1" applyFill="1" applyBorder="1" applyAlignment="1" applyProtection="1">
      <alignment vertical="center"/>
      <protection hidden="1"/>
    </xf>
    <xf numFmtId="0" fontId="9" fillId="0" borderId="34" xfId="0" applyFont="1" applyBorder="1" applyProtection="1">
      <protection hidden="1"/>
    </xf>
    <xf numFmtId="0" fontId="9" fillId="0" borderId="22" xfId="0" applyFont="1" applyBorder="1" applyAlignment="1" applyProtection="1">
      <alignment vertical="top"/>
      <protection hidden="1"/>
    </xf>
    <xf numFmtId="0" fontId="5" fillId="0" borderId="0" xfId="0" applyFont="1" applyBorder="1" applyAlignment="1" applyProtection="1">
      <alignment vertical="top"/>
      <protection hidden="1"/>
    </xf>
    <xf numFmtId="164" fontId="10" fillId="0" borderId="0" xfId="0" applyNumberFormat="1" applyFont="1" applyBorder="1" applyAlignment="1" applyProtection="1">
      <alignment horizontal="right" vertical="top" wrapText="1"/>
      <protection hidden="1"/>
    </xf>
    <xf numFmtId="0" fontId="5" fillId="0" borderId="14" xfId="0" applyFont="1" applyBorder="1" applyProtection="1">
      <protection hidden="1"/>
    </xf>
    <xf numFmtId="0" fontId="5" fillId="0" borderId="9" xfId="0" applyFont="1" applyBorder="1" applyProtection="1">
      <protection hidden="1"/>
    </xf>
    <xf numFmtId="0" fontId="5" fillId="4" borderId="40" xfId="0" applyFont="1" applyFill="1" applyBorder="1" applyAlignment="1" applyProtection="1">
      <alignment vertical="center" wrapText="1"/>
      <protection hidden="1"/>
    </xf>
    <xf numFmtId="164" fontId="9" fillId="4" borderId="1" xfId="0" applyNumberFormat="1" applyFont="1" applyFill="1" applyBorder="1" applyAlignment="1" applyProtection="1">
      <alignment horizontal="center" vertical="center" wrapText="1"/>
      <protection locked="0"/>
    </xf>
    <xf numFmtId="164" fontId="9" fillId="0" borderId="28" xfId="0" applyNumberFormat="1" applyFont="1" applyFill="1" applyBorder="1" applyAlignment="1" applyProtection="1">
      <alignment horizontal="center" vertical="center" wrapText="1"/>
      <protection hidden="1"/>
    </xf>
    <xf numFmtId="0" fontId="5" fillId="0" borderId="33" xfId="0" applyFont="1" applyBorder="1" applyProtection="1">
      <protection hidden="1"/>
    </xf>
    <xf numFmtId="0" fontId="5" fillId="0" borderId="0" xfId="0" applyFont="1" applyFill="1" applyBorder="1" applyAlignment="1" applyProtection="1">
      <alignment horizontal="left" vertical="center" wrapText="1"/>
      <protection hidden="1"/>
    </xf>
    <xf numFmtId="0" fontId="5" fillId="0" borderId="0" xfId="0" applyFont="1" applyAlignment="1" applyProtection="1">
      <alignment wrapText="1"/>
      <protection hidden="1"/>
    </xf>
    <xf numFmtId="164" fontId="10" fillId="0" borderId="0" xfId="1" applyNumberFormat="1" applyFont="1" applyFill="1" applyBorder="1" applyAlignment="1" applyProtection="1">
      <alignment horizontal="center" vertical="center"/>
      <protection hidden="1"/>
    </xf>
    <xf numFmtId="0" fontId="9" fillId="8" borderId="43" xfId="0" applyFont="1" applyFill="1" applyBorder="1" applyAlignment="1">
      <alignment horizontal="center" vertical="center" wrapText="1"/>
    </xf>
    <xf numFmtId="7" fontId="8" fillId="0" borderId="44" xfId="0" applyNumberFormat="1" applyFont="1" applyBorder="1" applyAlignment="1" applyProtection="1">
      <alignment horizontal="right" wrapText="1"/>
      <protection hidden="1"/>
    </xf>
    <xf numFmtId="7" fontId="27" fillId="0" borderId="44" xfId="0" applyNumberFormat="1" applyFont="1" applyBorder="1" applyAlignment="1" applyProtection="1">
      <alignment horizontal="right" wrapText="1"/>
      <protection hidden="1"/>
    </xf>
    <xf numFmtId="0" fontId="5" fillId="0" borderId="41" xfId="0" applyFont="1" applyBorder="1" applyAlignment="1">
      <alignment horizontal="left" vertical="center"/>
    </xf>
    <xf numFmtId="7" fontId="8" fillId="0" borderId="44" xfId="0" applyNumberFormat="1" applyFont="1" applyBorder="1" applyAlignment="1" applyProtection="1">
      <alignment horizontal="right" vertical="center"/>
      <protection hidden="1"/>
    </xf>
    <xf numFmtId="0" fontId="5" fillId="0" borderId="41" xfId="0" applyFont="1" applyBorder="1" applyAlignment="1">
      <alignment vertical="center"/>
    </xf>
    <xf numFmtId="7" fontId="8" fillId="0" borderId="45" xfId="0" applyNumberFormat="1" applyFont="1" applyBorder="1" applyAlignment="1" applyProtection="1">
      <alignment horizontal="right" vertical="center" wrapText="1"/>
      <protection hidden="1"/>
    </xf>
    <xf numFmtId="0" fontId="0" fillId="0" borderId="6" xfId="0" applyBorder="1"/>
    <xf numFmtId="0" fontId="0" fillId="0" borderId="8" xfId="0" applyBorder="1"/>
    <xf numFmtId="0" fontId="0" fillId="0" borderId="9" xfId="0" applyBorder="1"/>
    <xf numFmtId="0" fontId="0" fillId="0" borderId="10" xfId="0" applyBorder="1"/>
    <xf numFmtId="0" fontId="0" fillId="0" borderId="14" xfId="0" applyBorder="1"/>
    <xf numFmtId="0" fontId="0" fillId="0" borderId="11" xfId="0" applyBorder="1"/>
    <xf numFmtId="0" fontId="19" fillId="0" borderId="9" xfId="0" applyFont="1" applyBorder="1" applyAlignment="1" applyProtection="1">
      <alignment vertical="center"/>
      <protection hidden="1"/>
    </xf>
    <xf numFmtId="14" fontId="5" fillId="7" borderId="0" xfId="0" applyNumberFormat="1" applyFont="1" applyFill="1" applyBorder="1" applyAlignment="1" applyProtection="1">
      <alignment horizontal="center" vertical="center"/>
    </xf>
    <xf numFmtId="0" fontId="0" fillId="0" borderId="20" xfId="0" applyBorder="1"/>
    <xf numFmtId="0" fontId="0" fillId="0" borderId="27" xfId="0" applyBorder="1"/>
    <xf numFmtId="0" fontId="0" fillId="0" borderId="25" xfId="0" applyBorder="1"/>
    <xf numFmtId="2" fontId="0" fillId="0" borderId="0" xfId="0" applyNumberFormat="1" applyBorder="1"/>
    <xf numFmtId="0" fontId="0" fillId="0" borderId="0" xfId="0" applyNumberFormat="1" applyBorder="1"/>
    <xf numFmtId="0" fontId="0" fillId="0" borderId="9" xfId="0" applyNumberFormat="1" applyBorder="1"/>
    <xf numFmtId="0" fontId="0" fillId="0" borderId="14" xfId="0" applyNumberFormat="1" applyBorder="1"/>
    <xf numFmtId="9" fontId="0" fillId="11" borderId="0" xfId="0" applyNumberFormat="1" applyFill="1" applyBorder="1"/>
    <xf numFmtId="0" fontId="5" fillId="0" borderId="0" xfId="0" applyFont="1" applyBorder="1" applyAlignment="1">
      <alignment horizontal="center" vertical="center"/>
    </xf>
    <xf numFmtId="14" fontId="5" fillId="0" borderId="0" xfId="0" applyNumberFormat="1" applyFont="1" applyFill="1" applyBorder="1" applyAlignment="1" applyProtection="1">
      <alignment horizontal="center" vertical="center"/>
      <protection hidden="1"/>
    </xf>
    <xf numFmtId="0" fontId="0" fillId="0" borderId="0" xfId="0" applyAlignment="1"/>
    <xf numFmtId="0" fontId="0" fillId="10" borderId="0" xfId="0" applyFill="1"/>
    <xf numFmtId="0" fontId="5" fillId="0" borderId="0" xfId="0" applyFont="1" applyBorder="1" applyAlignment="1">
      <alignment vertical="center"/>
    </xf>
    <xf numFmtId="0" fontId="5" fillId="0" borderId="41" xfId="0" applyFont="1" applyBorder="1" applyAlignment="1">
      <alignment horizontal="center" vertical="center"/>
    </xf>
    <xf numFmtId="0" fontId="5" fillId="0" borderId="0" xfId="0" applyFont="1" applyBorder="1" applyAlignment="1" applyProtection="1">
      <alignment horizontal="center" vertical="center"/>
      <protection hidden="1"/>
    </xf>
    <xf numFmtId="0" fontId="5" fillId="0" borderId="0" xfId="0" applyFont="1" applyAlignment="1">
      <alignment vertical="top"/>
    </xf>
    <xf numFmtId="0" fontId="5" fillId="0" borderId="33" xfId="0" applyFont="1" applyBorder="1"/>
    <xf numFmtId="0" fontId="26" fillId="0" borderId="31" xfId="0" applyFont="1" applyBorder="1" applyAlignment="1">
      <alignment vertical="center" wrapText="1"/>
    </xf>
    <xf numFmtId="0" fontId="28" fillId="0" borderId="0" xfId="0" applyFont="1" applyAlignment="1">
      <alignment vertical="top"/>
    </xf>
    <xf numFmtId="0" fontId="5" fillId="12" borderId="14" xfId="0" applyFont="1" applyFill="1" applyBorder="1"/>
    <xf numFmtId="0" fontId="5" fillId="12" borderId="11" xfId="0" applyFont="1" applyFill="1" applyBorder="1"/>
    <xf numFmtId="44" fontId="17" fillId="12" borderId="1" xfId="1" applyFont="1" applyFill="1" applyBorder="1" applyAlignment="1" applyProtection="1">
      <alignment vertical="center" wrapText="1" shrinkToFit="1"/>
    </xf>
    <xf numFmtId="44" fontId="17" fillId="12" borderId="1" xfId="1" applyFont="1" applyFill="1" applyBorder="1" applyAlignment="1" applyProtection="1">
      <alignment vertical="center" wrapText="1" shrinkToFit="1"/>
      <protection hidden="1"/>
    </xf>
    <xf numFmtId="0" fontId="5" fillId="0" borderId="0" xfId="0" applyFont="1" applyBorder="1" applyAlignment="1" applyProtection="1">
      <alignment vertical="top" wrapText="1"/>
      <protection hidden="1"/>
    </xf>
    <xf numFmtId="164" fontId="9" fillId="0" borderId="0" xfId="0" applyNumberFormat="1" applyFont="1" applyBorder="1" applyAlignment="1" applyProtection="1">
      <alignment horizontal="center" vertical="center" wrapText="1"/>
      <protection hidden="1"/>
    </xf>
    <xf numFmtId="164" fontId="9" fillId="0" borderId="0" xfId="0" applyNumberFormat="1" applyFont="1" applyBorder="1" applyAlignment="1" applyProtection="1">
      <alignment horizontal="center" vertical="top" wrapText="1"/>
      <protection hidden="1"/>
    </xf>
    <xf numFmtId="0" fontId="8" fillId="0" borderId="0" xfId="0" applyFont="1" applyAlignment="1" applyProtection="1">
      <alignment vertical="center"/>
      <protection hidden="1"/>
    </xf>
    <xf numFmtId="0" fontId="5" fillId="0" borderId="0" xfId="0" applyFont="1" applyFill="1" applyProtection="1">
      <protection hidden="1"/>
    </xf>
    <xf numFmtId="164" fontId="5" fillId="0" borderId="1" xfId="0" applyNumberFormat="1" applyFont="1" applyBorder="1" applyAlignment="1" applyProtection="1">
      <alignment vertical="center"/>
      <protection hidden="1"/>
    </xf>
    <xf numFmtId="0" fontId="21" fillId="0" borderId="0" xfId="0" applyFont="1" applyAlignment="1" applyProtection="1">
      <protection hidden="1"/>
    </xf>
    <xf numFmtId="0" fontId="17" fillId="0" borderId="0" xfId="0" applyFont="1" applyFill="1" applyBorder="1" applyAlignment="1" applyProtection="1">
      <alignment vertical="top" wrapText="1"/>
      <protection hidden="1"/>
    </xf>
    <xf numFmtId="0" fontId="5" fillId="4" borderId="56" xfId="0" applyFont="1" applyFill="1" applyBorder="1" applyAlignment="1" applyProtection="1">
      <alignment vertical="center" wrapText="1"/>
      <protection hidden="1"/>
    </xf>
    <xf numFmtId="0" fontId="30" fillId="0" borderId="0" xfId="0" applyFont="1"/>
    <xf numFmtId="0" fontId="2" fillId="0" borderId="0" xfId="0" applyFont="1"/>
    <xf numFmtId="0" fontId="2" fillId="0" borderId="0" xfId="0" applyFont="1" applyAlignment="1"/>
    <xf numFmtId="0" fontId="31" fillId="11" borderId="0" xfId="0" applyFont="1" applyFill="1" applyBorder="1"/>
    <xf numFmtId="14" fontId="0" fillId="0" borderId="0" xfId="0" applyNumberFormat="1"/>
    <xf numFmtId="0" fontId="9" fillId="0" borderId="0" xfId="0" applyFont="1" applyBorder="1" applyProtection="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vertical="top"/>
      <protection hidden="1"/>
    </xf>
    <xf numFmtId="0" fontId="1" fillId="0" borderId="0" xfId="0" applyFont="1"/>
    <xf numFmtId="0" fontId="5" fillId="0" borderId="0" xfId="0" applyFont="1" applyAlignment="1">
      <alignment vertical="center"/>
    </xf>
    <xf numFmtId="0" fontId="32" fillId="0" borderId="0" xfId="0" applyFont="1" applyBorder="1" applyAlignment="1">
      <alignment vertical="center" wrapText="1"/>
    </xf>
    <xf numFmtId="0" fontId="32" fillId="0" borderId="57" xfId="0" applyFont="1" applyBorder="1" applyAlignment="1">
      <alignment vertical="center" wrapText="1"/>
    </xf>
    <xf numFmtId="0" fontId="32" fillId="0" borderId="57" xfId="0" applyFont="1" applyFill="1" applyBorder="1" applyAlignment="1">
      <alignment vertical="center"/>
    </xf>
    <xf numFmtId="0" fontId="32" fillId="0" borderId="0" xfId="0" applyFont="1" applyFill="1" applyBorder="1" applyAlignment="1">
      <alignment vertical="center"/>
    </xf>
    <xf numFmtId="0" fontId="5" fillId="0" borderId="0" xfId="0" applyFont="1" applyBorder="1" applyAlignment="1" applyProtection="1">
      <alignment horizontal="left" vertical="center" wrapText="1"/>
      <protection hidden="1"/>
    </xf>
    <xf numFmtId="0" fontId="5" fillId="0" borderId="0" xfId="0" applyFont="1" applyBorder="1" applyAlignment="1" applyProtection="1">
      <alignment vertical="center" wrapText="1"/>
      <protection hidden="1"/>
    </xf>
    <xf numFmtId="164" fontId="9" fillId="0" borderId="0" xfId="1" applyNumberFormat="1" applyFont="1" applyFill="1" applyBorder="1" applyAlignment="1" applyProtection="1">
      <alignment horizontal="center" vertical="center"/>
      <protection hidden="1"/>
    </xf>
    <xf numFmtId="0" fontId="11" fillId="0" borderId="0" xfId="0" applyFont="1" applyAlignment="1">
      <alignment vertical="center"/>
    </xf>
    <xf numFmtId="0" fontId="0" fillId="0" borderId="58" xfId="0" applyBorder="1"/>
    <xf numFmtId="0" fontId="0" fillId="11" borderId="59" xfId="0" applyFill="1" applyBorder="1"/>
    <xf numFmtId="0" fontId="9" fillId="0" borderId="1" xfId="0" applyFont="1" applyFill="1" applyBorder="1" applyAlignment="1" applyProtection="1">
      <alignment horizontal="center" vertical="center"/>
    </xf>
    <xf numFmtId="0" fontId="9" fillId="0" borderId="13" xfId="0" applyFont="1" applyFill="1" applyBorder="1" applyAlignment="1" applyProtection="1">
      <alignment horizontal="center" vertical="center"/>
    </xf>
    <xf numFmtId="0" fontId="5" fillId="8" borderId="12" xfId="0" applyFont="1" applyFill="1" applyBorder="1" applyAlignment="1" applyProtection="1">
      <alignment horizontal="center" vertical="center" wrapText="1"/>
      <protection hidden="1"/>
    </xf>
    <xf numFmtId="0" fontId="5" fillId="6" borderId="39" xfId="0" applyFont="1" applyFill="1" applyBorder="1" applyAlignment="1">
      <alignment vertical="center" wrapText="1"/>
    </xf>
    <xf numFmtId="0" fontId="5" fillId="6" borderId="40" xfId="0" applyFont="1" applyFill="1" applyBorder="1" applyAlignment="1">
      <alignment vertical="center" wrapText="1"/>
    </xf>
    <xf numFmtId="164" fontId="9" fillId="0" borderId="44" xfId="0" applyNumberFormat="1" applyFont="1" applyFill="1" applyBorder="1" applyAlignment="1" applyProtection="1">
      <alignment horizontal="center" vertical="center" wrapText="1"/>
    </xf>
    <xf numFmtId="0" fontId="33" fillId="0" borderId="0" xfId="0" applyFont="1"/>
    <xf numFmtId="0" fontId="31" fillId="0" borderId="0" xfId="0" applyFont="1"/>
    <xf numFmtId="0" fontId="0" fillId="0" borderId="0" xfId="0" applyAlignment="1">
      <alignment horizontal="right"/>
    </xf>
    <xf numFmtId="0" fontId="0" fillId="0" borderId="61" xfId="0" applyBorder="1"/>
    <xf numFmtId="0" fontId="0" fillId="0" borderId="3" xfId="0" applyBorder="1"/>
    <xf numFmtId="0" fontId="31" fillId="0" borderId="0" xfId="0" applyNumberFormat="1" applyFont="1"/>
    <xf numFmtId="165" fontId="9" fillId="0" borderId="0" xfId="0" applyNumberFormat="1" applyFont="1" applyBorder="1" applyProtection="1">
      <protection hidden="1"/>
    </xf>
    <xf numFmtId="0" fontId="19" fillId="0" borderId="0" xfId="0" applyFont="1" applyAlignment="1" applyProtection="1">
      <alignment horizontal="left" vertical="center"/>
      <protection hidden="1"/>
    </xf>
    <xf numFmtId="164" fontId="9" fillId="4" borderId="13" xfId="0" applyNumberFormat="1" applyFont="1" applyFill="1" applyBorder="1" applyAlignment="1" applyProtection="1">
      <alignment horizontal="center" vertical="center" wrapText="1"/>
      <protection locked="0"/>
    </xf>
    <xf numFmtId="0" fontId="5" fillId="8" borderId="46" xfId="0" applyFont="1" applyFill="1"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5" fillId="7" borderId="0" xfId="0" applyFont="1" applyFill="1" applyBorder="1" applyAlignment="1" applyProtection="1">
      <alignment vertical="center" wrapText="1"/>
      <protection hidden="1"/>
    </xf>
    <xf numFmtId="0" fontId="5" fillId="7" borderId="0" xfId="0" applyFont="1" applyFill="1" applyBorder="1" applyAlignment="1" applyProtection="1">
      <alignment horizontal="left" vertical="center" wrapText="1"/>
      <protection hidden="1"/>
    </xf>
    <xf numFmtId="0" fontId="5" fillId="7" borderId="0" xfId="0" applyFont="1" applyFill="1" applyBorder="1" applyAlignment="1" applyProtection="1">
      <alignment horizontal="left" vertical="center"/>
      <protection hidden="1"/>
    </xf>
    <xf numFmtId="0" fontId="5" fillId="8" borderId="12" xfId="0" applyFont="1" applyFill="1" applyBorder="1" applyAlignment="1" applyProtection="1">
      <alignment horizontal="left" vertical="center" wrapText="1"/>
      <protection hidden="1"/>
    </xf>
    <xf numFmtId="165" fontId="9" fillId="4" borderId="22" xfId="0" applyNumberFormat="1" applyFont="1" applyFill="1" applyBorder="1" applyAlignment="1" applyProtection="1">
      <alignment horizontal="center" vertical="center" wrapText="1"/>
      <protection locked="0"/>
    </xf>
    <xf numFmtId="0" fontId="31" fillId="11" borderId="9" xfId="0" applyFont="1" applyFill="1" applyBorder="1" applyAlignment="1"/>
    <xf numFmtId="0" fontId="0" fillId="11" borderId="0" xfId="0" applyFill="1"/>
    <xf numFmtId="0" fontId="28" fillId="0" borderId="0" xfId="0" applyFont="1"/>
    <xf numFmtId="0" fontId="18" fillId="0" borderId="0" xfId="0" applyFont="1" applyAlignment="1">
      <alignment horizontal="left" vertical="top" wrapText="1"/>
    </xf>
    <xf numFmtId="0" fontId="5" fillId="0" borderId="0" xfId="0" applyFont="1" applyBorder="1" applyAlignment="1">
      <alignment horizontal="center" vertical="center"/>
    </xf>
    <xf numFmtId="0" fontId="9" fillId="0" borderId="0" xfId="0" applyNumberFormat="1" applyFont="1" applyFill="1" applyBorder="1" applyAlignment="1" applyProtection="1">
      <alignment horizontal="left" vertical="center"/>
      <protection hidden="1"/>
    </xf>
    <xf numFmtId="0" fontId="5" fillId="0" borderId="0" xfId="0" applyFont="1" applyProtection="1"/>
    <xf numFmtId="0" fontId="19" fillId="0" borderId="0" xfId="0" applyFont="1" applyAlignment="1" applyProtection="1">
      <alignment vertical="center"/>
    </xf>
    <xf numFmtId="0" fontId="5" fillId="0" borderId="0" xfId="0" applyFont="1" applyBorder="1" applyProtection="1"/>
    <xf numFmtId="0" fontId="5" fillId="0" borderId="0" xfId="0" applyFont="1" applyBorder="1" applyAlignment="1" applyProtection="1">
      <alignment horizontal="center"/>
    </xf>
    <xf numFmtId="0" fontId="8" fillId="0" borderId="0" xfId="0" applyFont="1" applyBorder="1" applyAlignment="1" applyProtection="1">
      <alignment vertical="center"/>
    </xf>
    <xf numFmtId="0" fontId="13" fillId="0" borderId="0" xfId="0" applyFont="1" applyFill="1" applyBorder="1" applyAlignment="1" applyProtection="1">
      <alignment vertical="center" wrapText="1"/>
    </xf>
    <xf numFmtId="0" fontId="9" fillId="0" borderId="0" xfId="0" applyFont="1" applyFill="1" applyBorder="1" applyAlignment="1" applyProtection="1">
      <alignment vertical="center" wrapText="1"/>
    </xf>
    <xf numFmtId="0" fontId="9" fillId="0" borderId="0" xfId="0" applyFont="1" applyFill="1" applyBorder="1" applyAlignment="1" applyProtection="1">
      <alignment vertical="top" wrapText="1"/>
    </xf>
    <xf numFmtId="0" fontId="5" fillId="0" borderId="0" xfId="0" applyFont="1" applyFill="1" applyBorder="1" applyAlignment="1" applyProtection="1">
      <alignment horizontal="left" vertical="top" wrapText="1"/>
    </xf>
    <xf numFmtId="0" fontId="8" fillId="0" borderId="0" xfId="0" applyFont="1" applyFill="1" applyBorder="1" applyAlignment="1" applyProtection="1">
      <alignment vertical="center"/>
    </xf>
    <xf numFmtId="164" fontId="5"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xf numFmtId="0" fontId="7" fillId="0" borderId="34" xfId="0" applyFont="1" applyFill="1" applyBorder="1" applyAlignment="1" applyProtection="1">
      <alignment horizontal="center" vertical="center" wrapText="1"/>
    </xf>
    <xf numFmtId="0" fontId="7" fillId="0" borderId="34" xfId="0" applyFont="1" applyFill="1" applyBorder="1" applyAlignment="1" applyProtection="1">
      <alignment horizontal="center" vertical="center"/>
    </xf>
    <xf numFmtId="0" fontId="5" fillId="0" borderId="34" xfId="0" applyFont="1" applyFill="1" applyBorder="1" applyAlignment="1" applyProtection="1">
      <alignment horizontal="center" vertical="center"/>
    </xf>
    <xf numFmtId="164" fontId="5" fillId="0" borderId="34"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horizontal="center" vertical="center"/>
    </xf>
    <xf numFmtId="0" fontId="7" fillId="0" borderId="40" xfId="0" applyFont="1" applyFill="1" applyBorder="1" applyAlignment="1" applyProtection="1">
      <alignment horizontal="center" vertical="center" wrapText="1"/>
    </xf>
    <xf numFmtId="0" fontId="7" fillId="0" borderId="33" xfId="0"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xf>
    <xf numFmtId="164" fontId="5" fillId="0" borderId="33" xfId="0" applyNumberFormat="1" applyFont="1" applyBorder="1" applyAlignment="1" applyProtection="1">
      <alignment horizontal="center" vertical="center"/>
    </xf>
    <xf numFmtId="0" fontId="0" fillId="0" borderId="0" xfId="0" applyAlignment="1">
      <alignment wrapText="1"/>
    </xf>
    <xf numFmtId="0" fontId="0" fillId="0" borderId="0" xfId="0" applyAlignment="1">
      <alignment vertical="top" wrapText="1"/>
    </xf>
    <xf numFmtId="0" fontId="31" fillId="0" borderId="0" xfId="0" applyFont="1" applyAlignment="1">
      <alignment horizontal="center" wrapText="1"/>
    </xf>
    <xf numFmtId="0" fontId="9" fillId="4" borderId="56" xfId="0" applyFont="1" applyFill="1" applyBorder="1" applyAlignment="1" applyProtection="1">
      <alignment vertical="center"/>
      <protection hidden="1"/>
    </xf>
    <xf numFmtId="0" fontId="0" fillId="11" borderId="60" xfId="0" applyFill="1" applyBorder="1"/>
    <xf numFmtId="0" fontId="15" fillId="0" borderId="0" xfId="0" applyFont="1" applyBorder="1" applyAlignment="1">
      <alignment horizontal="left" vertical="center"/>
    </xf>
    <xf numFmtId="0" fontId="5" fillId="0" borderId="0" xfId="0" applyFont="1" applyFill="1" applyBorder="1" applyAlignment="1" applyProtection="1"/>
    <xf numFmtId="0" fontId="18" fillId="0" borderId="0" xfId="0" applyFont="1" applyAlignment="1">
      <alignment horizontal="left" vertical="top" wrapText="1"/>
    </xf>
    <xf numFmtId="0" fontId="26" fillId="0" borderId="0" xfId="0" applyFont="1" applyBorder="1" applyAlignment="1">
      <alignment vertical="center" wrapText="1"/>
    </xf>
    <xf numFmtId="3" fontId="0" fillId="11" borderId="62" xfId="0" applyNumberFormat="1" applyFill="1" applyBorder="1"/>
    <xf numFmtId="0" fontId="0" fillId="0" borderId="43" xfId="0" applyBorder="1"/>
    <xf numFmtId="3" fontId="0" fillId="11" borderId="21" xfId="0" applyNumberFormat="1" applyFill="1" applyBorder="1"/>
    <xf numFmtId="0" fontId="0" fillId="0" borderId="44" xfId="0" applyBorder="1"/>
    <xf numFmtId="3" fontId="0" fillId="11" borderId="22" xfId="0" applyNumberFormat="1" applyFill="1" applyBorder="1"/>
    <xf numFmtId="0" fontId="0" fillId="0" borderId="45" xfId="0" applyBorder="1"/>
    <xf numFmtId="14" fontId="31" fillId="0" borderId="0" xfId="0" applyNumberFormat="1" applyFont="1" applyBorder="1"/>
    <xf numFmtId="0" fontId="0" fillId="14" borderId="0" xfId="0" applyFill="1" applyBorder="1"/>
    <xf numFmtId="0" fontId="0" fillId="0" borderId="39" xfId="0" applyBorder="1"/>
    <xf numFmtId="0" fontId="0" fillId="0" borderId="34" xfId="0" applyBorder="1"/>
    <xf numFmtId="0" fontId="0" fillId="0" borderId="35" xfId="0" applyBorder="1"/>
    <xf numFmtId="0" fontId="31" fillId="0" borderId="40" xfId="0" applyFont="1" applyBorder="1"/>
    <xf numFmtId="0" fontId="31" fillId="0" borderId="33" xfId="0" applyFont="1" applyBorder="1"/>
    <xf numFmtId="0" fontId="31" fillId="0" borderId="38" xfId="0" applyFont="1" applyBorder="1"/>
    <xf numFmtId="0" fontId="0" fillId="0" borderId="33" xfId="0" applyBorder="1"/>
    <xf numFmtId="0" fontId="0" fillId="0" borderId="9" xfId="0" applyFill="1" applyBorder="1"/>
    <xf numFmtId="0" fontId="31" fillId="11" borderId="9" xfId="0" applyFont="1" applyFill="1" applyBorder="1"/>
    <xf numFmtId="0" fontId="9" fillId="0" borderId="0" xfId="0" applyFont="1" applyBorder="1" applyAlignment="1" applyProtection="1">
      <alignment vertical="top" wrapText="1"/>
      <protection hidden="1"/>
    </xf>
    <xf numFmtId="0" fontId="31" fillId="0" borderId="39" xfId="0" applyFont="1" applyFill="1" applyBorder="1"/>
    <xf numFmtId="0" fontId="31" fillId="0" borderId="34" xfId="0" applyFont="1" applyFill="1" applyBorder="1" applyAlignment="1">
      <alignment horizontal="center"/>
    </xf>
    <xf numFmtId="0" fontId="31" fillId="0" borderId="35" xfId="0" applyFont="1" applyFill="1" applyBorder="1" applyAlignment="1">
      <alignment horizontal="center"/>
    </xf>
    <xf numFmtId="0" fontId="0" fillId="8" borderId="41" xfId="0" applyFill="1" applyBorder="1"/>
    <xf numFmtId="0" fontId="0" fillId="8" borderId="0" xfId="0" applyFill="1" applyBorder="1"/>
    <xf numFmtId="0" fontId="0" fillId="8" borderId="31" xfId="0" applyFill="1" applyBorder="1"/>
    <xf numFmtId="0" fontId="0" fillId="7" borderId="41" xfId="0" applyFill="1" applyBorder="1"/>
    <xf numFmtId="0" fontId="0" fillId="7" borderId="0" xfId="0" applyFill="1" applyBorder="1"/>
    <xf numFmtId="0" fontId="0" fillId="0" borderId="41" xfId="0" applyFill="1" applyBorder="1"/>
    <xf numFmtId="0" fontId="0" fillId="0" borderId="31" xfId="0" applyFill="1" applyBorder="1"/>
    <xf numFmtId="0" fontId="31" fillId="0" borderId="41" xfId="0" applyFont="1" applyFill="1" applyBorder="1"/>
    <xf numFmtId="0" fontId="31" fillId="0" borderId="40" xfId="0" applyFont="1" applyFill="1" applyBorder="1"/>
    <xf numFmtId="0" fontId="0" fillId="0" borderId="33" xfId="0" applyFill="1" applyBorder="1"/>
    <xf numFmtId="0" fontId="0" fillId="0" borderId="38" xfId="0" applyFill="1" applyBorder="1"/>
    <xf numFmtId="0" fontId="0" fillId="0" borderId="34" xfId="0" applyFill="1" applyBorder="1"/>
    <xf numFmtId="0" fontId="0" fillId="0" borderId="35" xfId="0" applyFill="1" applyBorder="1"/>
    <xf numFmtId="0" fontId="0" fillId="8" borderId="0" xfId="0" applyFill="1" applyBorder="1" applyAlignment="1"/>
    <xf numFmtId="0" fontId="0" fillId="0" borderId="0" xfId="0" applyFill="1" applyBorder="1" applyAlignment="1"/>
    <xf numFmtId="2" fontId="0" fillId="8" borderId="0" xfId="0" applyNumberFormat="1" applyFill="1" applyBorder="1"/>
    <xf numFmtId="0" fontId="0" fillId="8" borderId="40" xfId="0" applyFill="1" applyBorder="1"/>
    <xf numFmtId="0" fontId="0" fillId="8" borderId="33" xfId="0" applyFill="1" applyBorder="1" applyAlignment="1"/>
    <xf numFmtId="0" fontId="0" fillId="0" borderId="34" xfId="0" applyFill="1" applyBorder="1" applyAlignment="1"/>
    <xf numFmtId="0" fontId="0" fillId="8" borderId="0" xfId="0" applyFill="1" applyBorder="1" applyAlignment="1">
      <alignment horizontal="center"/>
    </xf>
    <xf numFmtId="2" fontId="0" fillId="0" borderId="0" xfId="0" applyNumberFormat="1" applyFill="1" applyBorder="1"/>
    <xf numFmtId="2" fontId="0" fillId="0" borderId="31" xfId="0" applyNumberFormat="1" applyFill="1" applyBorder="1"/>
    <xf numFmtId="1" fontId="0" fillId="0" borderId="0" xfId="0" applyNumberFormat="1" applyFill="1" applyBorder="1" applyAlignment="1"/>
    <xf numFmtId="1" fontId="0" fillId="0" borderId="0" xfId="0" applyNumberFormat="1" applyFill="1" applyBorder="1"/>
    <xf numFmtId="0" fontId="0" fillId="0" borderId="40" xfId="0" applyFill="1" applyBorder="1"/>
    <xf numFmtId="1" fontId="0" fillId="0" borderId="33" xfId="0" applyNumberFormat="1" applyFill="1" applyBorder="1" applyAlignment="1"/>
    <xf numFmtId="0" fontId="0" fillId="0" borderId="33" xfId="0" applyFill="1" applyBorder="1" applyAlignment="1"/>
    <xf numFmtId="1" fontId="0" fillId="0" borderId="33" xfId="0" applyNumberFormat="1" applyFill="1" applyBorder="1"/>
    <xf numFmtId="0" fontId="32" fillId="0" borderId="34" xfId="0" applyFont="1" applyFill="1" applyBorder="1" applyAlignment="1">
      <alignment vertical="center"/>
    </xf>
    <xf numFmtId="0" fontId="32" fillId="0" borderId="33" xfId="0" applyFont="1" applyFill="1" applyBorder="1" applyAlignment="1">
      <alignment vertical="center"/>
    </xf>
    <xf numFmtId="0" fontId="34" fillId="0" borderId="0" xfId="0" applyFont="1" applyAlignment="1">
      <alignment horizontal="left" vertical="top" wrapText="1"/>
    </xf>
    <xf numFmtId="0" fontId="0" fillId="0" borderId="15" xfId="0" applyBorder="1"/>
    <xf numFmtId="0" fontId="0" fillId="0" borderId="7" xfId="0" applyBorder="1"/>
    <xf numFmtId="0" fontId="5" fillId="0" borderId="9" xfId="0" applyFont="1" applyBorder="1"/>
    <xf numFmtId="0" fontId="9" fillId="0" borderId="0" xfId="0" applyFont="1" applyFill="1" applyBorder="1" applyAlignment="1">
      <alignment vertical="center" wrapText="1"/>
    </xf>
    <xf numFmtId="0" fontId="9" fillId="0" borderId="9" xfId="0" applyFont="1" applyFill="1" applyBorder="1" applyAlignment="1">
      <alignment vertical="center" wrapText="1"/>
    </xf>
    <xf numFmtId="0" fontId="9" fillId="3" borderId="14" xfId="0" applyNumberFormat="1" applyFont="1" applyFill="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37" fillId="0" borderId="0" xfId="0" applyFont="1" applyAlignment="1">
      <alignment horizontal="left" vertical="top" wrapText="1"/>
    </xf>
    <xf numFmtId="0" fontId="0" fillId="0" borderId="0" xfId="0" applyAlignment="1"/>
    <xf numFmtId="0" fontId="9" fillId="0" borderId="0" xfId="0" applyFont="1" applyBorder="1" applyAlignment="1" applyProtection="1">
      <alignment horizontal="left" vertical="top" wrapText="1"/>
      <protection hidden="1"/>
    </xf>
    <xf numFmtId="0" fontId="5" fillId="6" borderId="56" xfId="0" applyFont="1" applyFill="1" applyBorder="1" applyAlignment="1">
      <alignment vertical="center" wrapText="1"/>
    </xf>
    <xf numFmtId="0" fontId="9" fillId="0" borderId="0" xfId="0" applyFont="1" applyBorder="1" applyAlignment="1" applyProtection="1">
      <alignment vertical="center" wrapText="1"/>
      <protection hidden="1"/>
    </xf>
    <xf numFmtId="0" fontId="15" fillId="0" borderId="0" xfId="0" applyFont="1" applyBorder="1" applyAlignment="1" applyProtection="1">
      <alignment vertical="center"/>
      <protection hidden="1"/>
    </xf>
    <xf numFmtId="0" fontId="9" fillId="0" borderId="40" xfId="0" applyFont="1" applyBorder="1" applyAlignment="1" applyProtection="1">
      <alignment horizontal="right" vertical="center"/>
      <protection hidden="1"/>
    </xf>
    <xf numFmtId="0" fontId="9" fillId="0" borderId="21" xfId="0" applyFont="1" applyBorder="1" applyAlignment="1" applyProtection="1">
      <alignment horizontal="right" vertical="center"/>
      <protection hidden="1"/>
    </xf>
    <xf numFmtId="0" fontId="40" fillId="0" borderId="0" xfId="0" applyFont="1" applyBorder="1" applyAlignment="1" applyProtection="1">
      <alignment vertical="center"/>
      <protection hidden="1"/>
    </xf>
    <xf numFmtId="0" fontId="9" fillId="0" borderId="5" xfId="0" applyFont="1" applyBorder="1" applyProtection="1">
      <protection hidden="1"/>
    </xf>
    <xf numFmtId="0" fontId="9" fillId="0" borderId="25" xfId="0" applyFont="1" applyBorder="1" applyProtection="1">
      <protection hidden="1"/>
    </xf>
    <xf numFmtId="14" fontId="5" fillId="0" borderId="32" xfId="0" applyNumberFormat="1" applyFont="1" applyFill="1" applyBorder="1" applyAlignment="1" applyProtection="1">
      <alignment horizontal="center" vertical="center"/>
    </xf>
    <xf numFmtId="0" fontId="31" fillId="11" borderId="0" xfId="0" applyFont="1" applyFill="1"/>
    <xf numFmtId="0" fontId="41" fillId="0" borderId="0" xfId="0" applyFont="1"/>
    <xf numFmtId="0" fontId="31" fillId="0" borderId="0" xfId="0" applyFont="1" applyAlignment="1">
      <alignment horizontal="center"/>
    </xf>
    <xf numFmtId="0" fontId="28" fillId="0" borderId="0" xfId="0" applyFont="1" applyBorder="1" applyAlignment="1" applyProtection="1">
      <alignment vertical="center"/>
      <protection hidden="1"/>
    </xf>
    <xf numFmtId="0" fontId="28" fillId="0" borderId="0" xfId="0" applyFont="1" applyBorder="1" applyAlignment="1" applyProtection="1">
      <alignment horizontal="right" vertical="center" wrapText="1"/>
      <protection hidden="1"/>
    </xf>
    <xf numFmtId="0" fontId="0" fillId="0" borderId="0" xfId="0" applyNumberFormat="1"/>
    <xf numFmtId="0" fontId="9" fillId="0" borderId="14" xfId="0" applyFont="1" applyBorder="1" applyProtection="1">
      <protection hidden="1"/>
    </xf>
    <xf numFmtId="0" fontId="9" fillId="0" borderId="14" xfId="0" applyFont="1" applyBorder="1" applyAlignment="1" applyProtection="1">
      <alignment horizontal="left" vertical="top" wrapText="1"/>
      <protection hidden="1"/>
    </xf>
    <xf numFmtId="0" fontId="9" fillId="0" borderId="14" xfId="0" applyFont="1" applyBorder="1" applyAlignment="1" applyProtection="1">
      <alignment vertical="top"/>
      <protection hidden="1"/>
    </xf>
    <xf numFmtId="164" fontId="9" fillId="0" borderId="14" xfId="0" applyNumberFormat="1" applyFont="1" applyBorder="1" applyAlignment="1" applyProtection="1">
      <alignment horizontal="center" vertical="top" wrapText="1"/>
      <protection hidden="1"/>
    </xf>
    <xf numFmtId="0" fontId="9" fillId="0" borderId="0" xfId="0" applyFont="1" applyBorder="1" applyAlignment="1">
      <alignment horizontal="left" wrapText="1"/>
    </xf>
    <xf numFmtId="0" fontId="15" fillId="0" borderId="0" xfId="0" applyFont="1" applyAlignment="1">
      <alignment vertical="top"/>
    </xf>
    <xf numFmtId="0" fontId="15" fillId="0" borderId="0" xfId="0" applyFont="1" applyAlignment="1">
      <alignment horizontal="left" vertical="top"/>
    </xf>
    <xf numFmtId="0" fontId="15" fillId="0" borderId="0" xfId="0" applyFont="1" applyAlignment="1"/>
    <xf numFmtId="0" fontId="44" fillId="0" borderId="0" xfId="0" applyFont="1" applyAlignment="1">
      <alignment horizontal="left" vertical="top"/>
    </xf>
    <xf numFmtId="0" fontId="5" fillId="0" borderId="0" xfId="0" applyFont="1" applyAlignment="1" applyProtection="1">
      <alignment vertical="top"/>
    </xf>
    <xf numFmtId="0" fontId="34" fillId="0" borderId="0" xfId="0" applyFont="1" applyAlignment="1" applyProtection="1">
      <alignment horizontal="left" vertical="top" wrapText="1"/>
    </xf>
    <xf numFmtId="0" fontId="37" fillId="0" borderId="0" xfId="0" applyFont="1" applyAlignment="1" applyProtection="1">
      <alignment horizontal="left" vertical="top"/>
    </xf>
    <xf numFmtId="0" fontId="37" fillId="0" borderId="0" xfId="0" applyFont="1" applyAlignment="1" applyProtection="1">
      <alignment horizontal="left" vertical="top" wrapText="1"/>
    </xf>
    <xf numFmtId="0" fontId="5" fillId="0" borderId="0" xfId="0" applyFont="1" applyBorder="1" applyAlignment="1" applyProtection="1">
      <alignment horizontal="left" vertical="top" wrapText="1"/>
    </xf>
    <xf numFmtId="0" fontId="9" fillId="0" borderId="0" xfId="0" applyFont="1" applyFill="1" applyBorder="1" applyAlignment="1" applyProtection="1">
      <alignment vertical="center"/>
    </xf>
    <xf numFmtId="0" fontId="4" fillId="0" borderId="0" xfId="2" applyAlignment="1"/>
    <xf numFmtId="0" fontId="15" fillId="0" borderId="33" xfId="0" applyFont="1" applyFill="1" applyBorder="1" applyAlignment="1" applyProtection="1">
      <alignment horizontal="left" vertical="center"/>
    </xf>
    <xf numFmtId="0" fontId="9" fillId="0" borderId="33" xfId="0" applyFont="1" applyFill="1" applyBorder="1" applyAlignment="1" applyProtection="1">
      <alignment horizontal="center" vertical="center"/>
    </xf>
    <xf numFmtId="0" fontId="5" fillId="0" borderId="31" xfId="0" applyFont="1" applyBorder="1" applyProtection="1"/>
    <xf numFmtId="0" fontId="5" fillId="0" borderId="0" xfId="0" applyFont="1" applyFill="1" applyBorder="1" applyAlignment="1" applyProtection="1">
      <alignment horizontal="right" vertical="center"/>
    </xf>
    <xf numFmtId="0" fontId="5" fillId="0" borderId="40" xfId="0" applyFont="1" applyFill="1" applyBorder="1" applyAlignment="1" applyProtection="1">
      <alignment horizontal="right" vertical="center"/>
    </xf>
    <xf numFmtId="0" fontId="5" fillId="0" borderId="0" xfId="0" applyFont="1" applyFill="1" applyBorder="1" applyAlignment="1" applyProtection="1">
      <alignment vertical="top"/>
    </xf>
    <xf numFmtId="0" fontId="5" fillId="0" borderId="33" xfId="0" applyFont="1" applyFill="1" applyBorder="1" applyAlignment="1" applyProtection="1">
      <alignment vertical="top"/>
    </xf>
    <xf numFmtId="0" fontId="5" fillId="0" borderId="33" xfId="0" applyFont="1" applyBorder="1" applyProtection="1"/>
    <xf numFmtId="0" fontId="5" fillId="0" borderId="0" xfId="0" applyFont="1" applyFill="1" applyBorder="1" applyAlignment="1" applyProtection="1">
      <alignment horizontal="right" vertical="top"/>
    </xf>
    <xf numFmtId="0" fontId="8" fillId="12" borderId="6" xfId="0" applyFont="1" applyFill="1" applyBorder="1" applyAlignment="1" applyProtection="1">
      <alignment vertical="top"/>
    </xf>
    <xf numFmtId="0" fontId="5" fillId="12" borderId="15" xfId="0" applyFont="1" applyFill="1" applyBorder="1" applyAlignment="1" applyProtection="1">
      <alignment vertical="top"/>
    </xf>
    <xf numFmtId="0" fontId="5" fillId="12" borderId="7" xfId="0" applyFont="1" applyFill="1" applyBorder="1" applyAlignment="1" applyProtection="1">
      <alignment vertical="top"/>
    </xf>
    <xf numFmtId="0" fontId="5" fillId="0" borderId="0" xfId="0" applyFont="1" applyFill="1" applyBorder="1" applyAlignment="1" applyProtection="1">
      <alignment vertical="top" wrapText="1"/>
    </xf>
    <xf numFmtId="0" fontId="5" fillId="6" borderId="1" xfId="0" applyFont="1" applyFill="1" applyBorder="1" applyAlignment="1" applyProtection="1">
      <alignment vertical="center"/>
      <protection locked="0"/>
    </xf>
    <xf numFmtId="0" fontId="5" fillId="6" borderId="44" xfId="0" applyFont="1" applyFill="1" applyBorder="1" applyAlignment="1" applyProtection="1">
      <alignment vertical="center"/>
      <protection locked="0"/>
    </xf>
    <xf numFmtId="0" fontId="9" fillId="0" borderId="0" xfId="0" applyFont="1" applyBorder="1" applyAlignment="1" applyProtection="1">
      <alignment horizontal="left" vertical="top" wrapText="1"/>
      <protection hidden="1"/>
    </xf>
    <xf numFmtId="0" fontId="0" fillId="0" borderId="0" xfId="0" applyFont="1" applyAlignment="1">
      <alignment wrapText="1"/>
    </xf>
    <xf numFmtId="0" fontId="5" fillId="0" borderId="0" xfId="0" applyFont="1" applyAlignment="1">
      <alignment horizontal="right"/>
    </xf>
    <xf numFmtId="0" fontId="5" fillId="0" borderId="0" xfId="0" applyFont="1" applyAlignment="1">
      <alignment horizontal="left" vertical="center"/>
    </xf>
    <xf numFmtId="0" fontId="8" fillId="0" borderId="0" xfId="0" applyFont="1" applyProtection="1">
      <protection hidden="1"/>
    </xf>
    <xf numFmtId="0" fontId="5" fillId="0" borderId="1" xfId="0" applyFont="1" applyBorder="1" applyProtection="1">
      <protection hidden="1"/>
    </xf>
    <xf numFmtId="3" fontId="5" fillId="0" borderId="1" xfId="0" applyNumberFormat="1" applyFont="1" applyBorder="1" applyProtection="1">
      <protection hidden="1"/>
    </xf>
    <xf numFmtId="0" fontId="10" fillId="0" borderId="34" xfId="0" applyFont="1" applyBorder="1" applyAlignment="1" applyProtection="1">
      <alignment vertical="center"/>
      <protection hidden="1"/>
    </xf>
    <xf numFmtId="0" fontId="5" fillId="6" borderId="1" xfId="0" applyFont="1" applyFill="1" applyBorder="1" applyAlignment="1" applyProtection="1">
      <alignment horizontal="center" vertical="center"/>
      <protection locked="0"/>
    </xf>
    <xf numFmtId="0" fontId="9" fillId="6" borderId="1" xfId="0" applyFont="1" applyFill="1" applyBorder="1" applyAlignment="1" applyProtection="1">
      <alignment horizontal="center" vertical="center"/>
      <protection locked="0"/>
    </xf>
    <xf numFmtId="0" fontId="47" fillId="12" borderId="8" xfId="0" applyFont="1" applyFill="1" applyBorder="1" applyAlignment="1">
      <alignment horizontal="center" vertical="center"/>
    </xf>
    <xf numFmtId="0" fontId="5" fillId="12" borderId="0" xfId="0" applyFont="1" applyFill="1" applyBorder="1" applyAlignment="1"/>
    <xf numFmtId="0" fontId="5" fillId="12" borderId="9" xfId="0" applyFont="1" applyFill="1" applyBorder="1" applyAlignment="1"/>
    <xf numFmtId="14" fontId="0" fillId="0" borderId="15" xfId="0" applyNumberFormat="1" applyBorder="1"/>
    <xf numFmtId="165" fontId="0" fillId="0" borderId="0" xfId="0" applyNumberFormat="1" applyFill="1" applyBorder="1"/>
    <xf numFmtId="166" fontId="0" fillId="0" borderId="0" xfId="0" applyNumberFormat="1"/>
    <xf numFmtId="167" fontId="0" fillId="0" borderId="0" xfId="0" applyNumberFormat="1"/>
    <xf numFmtId="166" fontId="31" fillId="0" borderId="0" xfId="0" applyNumberFormat="1" applyFont="1"/>
    <xf numFmtId="44" fontId="0" fillId="0" borderId="0" xfId="0" applyNumberFormat="1"/>
    <xf numFmtId="164" fontId="31" fillId="0" borderId="0" xfId="0" applyNumberFormat="1" applyFont="1"/>
    <xf numFmtId="166" fontId="0" fillId="0" borderId="15" xfId="0" applyNumberFormat="1" applyBorder="1"/>
    <xf numFmtId="44" fontId="0" fillId="0" borderId="15" xfId="0" applyNumberFormat="1" applyBorder="1"/>
    <xf numFmtId="44" fontId="0" fillId="0" borderId="0" xfId="0" applyNumberFormat="1" applyBorder="1"/>
    <xf numFmtId="44" fontId="49" fillId="0" borderId="15" xfId="0" applyNumberFormat="1" applyFont="1" applyBorder="1"/>
    <xf numFmtId="0" fontId="48" fillId="0" borderId="15" xfId="0" applyFont="1" applyBorder="1"/>
    <xf numFmtId="166" fontId="49" fillId="0" borderId="15" xfId="0" applyNumberFormat="1" applyFont="1" applyBorder="1"/>
    <xf numFmtId="0" fontId="31" fillId="0" borderId="1" xfId="0" applyFont="1" applyBorder="1"/>
    <xf numFmtId="0" fontId="5" fillId="8" borderId="24" xfId="0" applyFont="1" applyFill="1" applyBorder="1" applyAlignment="1" applyProtection="1">
      <alignment horizontal="center" vertical="center" wrapText="1"/>
      <protection hidden="1"/>
    </xf>
    <xf numFmtId="164" fontId="31" fillId="11" borderId="0" xfId="0" applyNumberFormat="1" applyFont="1" applyFill="1"/>
    <xf numFmtId="0" fontId="50" fillId="0" borderId="0" xfId="0" applyFont="1"/>
    <xf numFmtId="0" fontId="9" fillId="4" borderId="1" xfId="0" applyFont="1" applyFill="1" applyBorder="1" applyAlignment="1" applyProtection="1">
      <alignment horizontal="center" vertical="center" wrapText="1"/>
      <protection locked="0"/>
    </xf>
    <xf numFmtId="0" fontId="46" fillId="7" borderId="0" xfId="2" applyFont="1" applyFill="1" applyBorder="1" applyAlignment="1" applyProtection="1">
      <alignment vertical="center"/>
    </xf>
    <xf numFmtId="0" fontId="5" fillId="0" borderId="0" xfId="0" applyFont="1" applyBorder="1" applyAlignment="1">
      <alignment horizontal="center" vertical="center"/>
    </xf>
    <xf numFmtId="0" fontId="0" fillId="0" borderId="43" xfId="0" applyBorder="1" applyAlignment="1">
      <alignment horizontal="right" vertical="center"/>
    </xf>
    <xf numFmtId="0" fontId="0" fillId="0" borderId="44" xfId="0" applyBorder="1" applyAlignment="1">
      <alignment horizontal="right" vertical="center"/>
    </xf>
    <xf numFmtId="0" fontId="0" fillId="0" borderId="45" xfId="0" applyBorder="1" applyAlignment="1">
      <alignment horizontal="right" vertical="center"/>
    </xf>
    <xf numFmtId="17" fontId="0" fillId="0" borderId="0" xfId="0" applyNumberFormat="1"/>
    <xf numFmtId="0" fontId="10" fillId="0" borderId="0" xfId="0" applyFont="1" applyBorder="1" applyAlignment="1" applyProtection="1">
      <alignment horizontal="left" vertical="center"/>
      <protection hidden="1"/>
    </xf>
    <xf numFmtId="0" fontId="5" fillId="0" borderId="1" xfId="0" applyNumberFormat="1" applyFont="1" applyFill="1" applyBorder="1" applyAlignment="1" applyProtection="1">
      <alignment horizontal="center" vertical="center" wrapText="1"/>
    </xf>
    <xf numFmtId="0" fontId="4" fillId="0" borderId="0" xfId="2" applyBorder="1" applyAlignment="1" applyProtection="1">
      <alignment horizontal="left" vertical="center"/>
      <protection hidden="1"/>
    </xf>
    <xf numFmtId="0" fontId="51" fillId="0" borderId="0" xfId="0" applyFont="1" applyFill="1" applyAlignment="1">
      <alignment vertical="center"/>
    </xf>
    <xf numFmtId="0" fontId="36" fillId="0" borderId="0" xfId="0" applyFont="1" applyFill="1"/>
    <xf numFmtId="0" fontId="36" fillId="0" borderId="0" xfId="0" applyFont="1" applyFill="1" applyBorder="1" applyAlignment="1">
      <alignment vertical="center"/>
    </xf>
    <xf numFmtId="2" fontId="0" fillId="0" borderId="33" xfId="0" applyNumberFormat="1" applyFill="1" applyBorder="1"/>
    <xf numFmtId="2" fontId="0" fillId="0" borderId="38" xfId="0" applyNumberFormat="1" applyFill="1" applyBorder="1"/>
    <xf numFmtId="0" fontId="39" fillId="0" borderId="34" xfId="0" applyFont="1" applyFill="1" applyBorder="1"/>
    <xf numFmtId="0" fontId="39" fillId="0" borderId="35" xfId="0" applyFont="1" applyFill="1" applyBorder="1"/>
    <xf numFmtId="0" fontId="0" fillId="8" borderId="33" xfId="0" applyFill="1" applyBorder="1"/>
    <xf numFmtId="0" fontId="0" fillId="8" borderId="38" xfId="0" applyFill="1" applyBorder="1"/>
    <xf numFmtId="2" fontId="0" fillId="8" borderId="33" xfId="0" applyNumberFormat="1" applyFill="1" applyBorder="1"/>
    <xf numFmtId="0" fontId="36" fillId="0" borderId="31" xfId="0" applyFont="1" applyFill="1" applyBorder="1"/>
    <xf numFmtId="3" fontId="0" fillId="0" borderId="0" xfId="0" applyNumberFormat="1"/>
    <xf numFmtId="0" fontId="0" fillId="0" borderId="0" xfId="0" applyAlignment="1"/>
    <xf numFmtId="0" fontId="5" fillId="0" borderId="33" xfId="0" applyFont="1" applyBorder="1" applyAlignment="1" applyProtection="1">
      <alignment horizontal="left" vertical="top" wrapText="1"/>
      <protection hidden="1"/>
    </xf>
    <xf numFmtId="0" fontId="9" fillId="0" borderId="22" xfId="0" applyFont="1" applyBorder="1" applyAlignment="1" applyProtection="1">
      <alignment horizontal="left" vertical="center"/>
      <protection hidden="1"/>
    </xf>
    <xf numFmtId="0" fontId="10" fillId="0" borderId="0" xfId="0" applyFont="1" applyBorder="1" applyAlignment="1" applyProtection="1">
      <alignment vertical="center" wrapText="1"/>
      <protection hidden="1"/>
    </xf>
    <xf numFmtId="0" fontId="5" fillId="0" borderId="0" xfId="0" applyFont="1" applyBorder="1" applyAlignment="1">
      <alignment horizontal="center" vertical="center"/>
    </xf>
    <xf numFmtId="0" fontId="8" fillId="0" borderId="0" xfId="0" applyFont="1" applyFill="1" applyBorder="1" applyProtection="1">
      <protection hidden="1"/>
    </xf>
    <xf numFmtId="0" fontId="5" fillId="0" borderId="0" xfId="0" applyFont="1" applyFill="1" applyBorder="1" applyAlignment="1" applyProtection="1">
      <alignment horizontal="left" vertical="top" wrapText="1"/>
      <protection hidden="1"/>
    </xf>
    <xf numFmtId="7" fontId="5" fillId="0" borderId="44" xfId="0" applyNumberFormat="1" applyFont="1" applyBorder="1" applyAlignment="1" applyProtection="1">
      <alignment horizontal="right" wrapText="1"/>
      <protection hidden="1"/>
    </xf>
    <xf numFmtId="0" fontId="52" fillId="0" borderId="0" xfId="0" applyFont="1"/>
    <xf numFmtId="0" fontId="52" fillId="0" borderId="0" xfId="0" applyFont="1" applyBorder="1" applyProtection="1"/>
    <xf numFmtId="0" fontId="9" fillId="0" borderId="0" xfId="0" applyFont="1" applyBorder="1" applyAlignment="1" applyProtection="1">
      <alignment horizontal="left" vertical="top" wrapText="1"/>
      <protection hidden="1"/>
    </xf>
    <xf numFmtId="165" fontId="21" fillId="0" borderId="0" xfId="0" applyNumberFormat="1" applyFont="1" applyBorder="1" applyProtection="1">
      <protection hidden="1"/>
    </xf>
    <xf numFmtId="0" fontId="55" fillId="0" borderId="0" xfId="0" applyFont="1" applyAlignment="1" applyProtection="1">
      <alignment horizontal="left" vertical="top"/>
    </xf>
    <xf numFmtId="0" fontId="5" fillId="0" borderId="0" xfId="0" applyFont="1" applyBorder="1" applyAlignment="1">
      <alignment horizontal="left" vertical="center"/>
    </xf>
    <xf numFmtId="0" fontId="0" fillId="0" borderId="0" xfId="0" applyFont="1"/>
    <xf numFmtId="0" fontId="43" fillId="0" borderId="0" xfId="0" applyFont="1" applyAlignment="1">
      <alignment vertical="center" wrapText="1"/>
    </xf>
    <xf numFmtId="0" fontId="18" fillId="0" borderId="0" xfId="0" applyFont="1" applyBorder="1" applyAlignment="1">
      <alignment horizontal="left" vertical="top" wrapText="1"/>
    </xf>
    <xf numFmtId="0" fontId="18" fillId="0" borderId="15" xfId="0" applyFont="1" applyBorder="1" applyAlignment="1">
      <alignment horizontal="left" vertical="top" wrapText="1"/>
    </xf>
    <xf numFmtId="164" fontId="5" fillId="0" borderId="0" xfId="0" applyNumberFormat="1" applyFont="1" applyBorder="1" applyAlignment="1" applyProtection="1">
      <alignment vertical="center"/>
      <protection hidden="1"/>
    </xf>
    <xf numFmtId="164" fontId="9" fillId="0" borderId="1" xfId="0" applyNumberFormat="1" applyFont="1" applyBorder="1" applyAlignment="1" applyProtection="1">
      <alignment vertical="center"/>
      <protection hidden="1"/>
    </xf>
    <xf numFmtId="0" fontId="59" fillId="6" borderId="56" xfId="0" applyFont="1" applyFill="1" applyBorder="1" applyAlignment="1">
      <alignment horizontal="left" vertical="top" wrapText="1"/>
    </xf>
    <xf numFmtId="0" fontId="59" fillId="6" borderId="57" xfId="0" applyFont="1" applyFill="1" applyBorder="1" applyAlignment="1">
      <alignment horizontal="left" vertical="top" wrapText="1"/>
    </xf>
    <xf numFmtId="0" fontId="5" fillId="15" borderId="0" xfId="0" applyFont="1" applyFill="1"/>
    <xf numFmtId="0" fontId="5" fillId="15" borderId="0" xfId="0" applyFont="1" applyFill="1" applyAlignment="1">
      <alignment vertical="top"/>
    </xf>
    <xf numFmtId="0" fontId="5" fillId="15" borderId="0" xfId="0" applyFont="1" applyFill="1" applyAlignment="1" applyProtection="1">
      <alignment vertical="top"/>
    </xf>
    <xf numFmtId="0" fontId="15" fillId="15" borderId="0" xfId="0" applyFont="1" applyFill="1" applyAlignment="1">
      <alignment vertical="top"/>
    </xf>
    <xf numFmtId="0" fontId="5" fillId="15" borderId="0" xfId="0" applyFont="1" applyFill="1" applyAlignment="1">
      <alignment vertical="center"/>
    </xf>
    <xf numFmtId="0" fontId="5" fillId="15" borderId="0" xfId="0" applyFont="1" applyFill="1" applyBorder="1" applyAlignment="1">
      <alignment vertical="top"/>
    </xf>
    <xf numFmtId="0" fontId="5" fillId="15" borderId="0" xfId="0" applyFont="1" applyFill="1" applyBorder="1" applyAlignment="1">
      <alignment vertical="center" wrapText="1"/>
    </xf>
    <xf numFmtId="0" fontId="5" fillId="15" borderId="0" xfId="0" applyFont="1" applyFill="1" applyProtection="1"/>
    <xf numFmtId="0" fontId="5" fillId="15" borderId="0" xfId="0" applyFont="1" applyFill="1" applyAlignment="1" applyProtection="1">
      <alignment horizontal="right" vertical="center"/>
    </xf>
    <xf numFmtId="0" fontId="4" fillId="15" borderId="0" xfId="2" applyFill="1" applyBorder="1" applyAlignment="1" applyProtection="1">
      <alignment horizontal="left" vertical="center"/>
    </xf>
    <xf numFmtId="0" fontId="5" fillId="15" borderId="0" xfId="0" applyFont="1" applyFill="1" applyAlignment="1" applyProtection="1">
      <alignment vertical="top" wrapText="1"/>
    </xf>
    <xf numFmtId="0" fontId="15" fillId="15" borderId="0" xfId="0" applyFont="1" applyFill="1" applyAlignment="1" applyProtection="1">
      <alignment vertical="top"/>
    </xf>
    <xf numFmtId="0" fontId="5" fillId="15" borderId="0" xfId="0" applyFont="1" applyFill="1" applyBorder="1"/>
    <xf numFmtId="0" fontId="9" fillId="15" borderId="0" xfId="0" applyFont="1" applyFill="1" applyBorder="1" applyAlignment="1">
      <alignment vertical="center" wrapText="1"/>
    </xf>
    <xf numFmtId="0" fontId="4" fillId="15" borderId="0" xfId="2" applyFill="1" applyBorder="1" applyAlignment="1">
      <alignment horizontal="left" vertical="center"/>
    </xf>
    <xf numFmtId="14" fontId="5" fillId="15" borderId="0" xfId="0" applyNumberFormat="1" applyFont="1" applyFill="1"/>
    <xf numFmtId="14" fontId="5" fillId="15" borderId="0" xfId="0" applyNumberFormat="1" applyFont="1" applyFill="1" applyBorder="1"/>
    <xf numFmtId="0" fontId="45" fillId="15" borderId="0" xfId="0" applyFont="1" applyFill="1"/>
    <xf numFmtId="0" fontId="5" fillId="15" borderId="0" xfId="0" applyNumberFormat="1" applyFont="1" applyFill="1"/>
    <xf numFmtId="0" fontId="5" fillId="15" borderId="0" xfId="0" applyFont="1" applyFill="1" applyBorder="1" applyAlignment="1">
      <alignment vertical="top" wrapText="1"/>
    </xf>
    <xf numFmtId="0" fontId="5" fillId="15" borderId="0" xfId="0" applyFont="1" applyFill="1" applyBorder="1" applyAlignment="1">
      <alignment horizontal="center"/>
    </xf>
    <xf numFmtId="39" fontId="5" fillId="15" borderId="0" xfId="1" applyNumberFormat="1" applyFont="1" applyFill="1" applyBorder="1" applyAlignment="1">
      <alignment horizontal="center" vertical="center"/>
    </xf>
    <xf numFmtId="0" fontId="12" fillId="15" borderId="0" xfId="0" applyFont="1" applyFill="1" applyAlignment="1">
      <alignment vertical="top" wrapText="1"/>
    </xf>
    <xf numFmtId="0" fontId="10" fillId="15" borderId="0" xfId="0" applyFont="1" applyFill="1" applyAlignment="1">
      <alignment vertical="top" wrapText="1"/>
    </xf>
    <xf numFmtId="0" fontId="5" fillId="15" borderId="0" xfId="0" applyFont="1" applyFill="1" applyProtection="1">
      <protection hidden="1"/>
    </xf>
    <xf numFmtId="0" fontId="5" fillId="15" borderId="0" xfId="0" applyFont="1" applyFill="1" applyBorder="1" applyProtection="1">
      <protection hidden="1"/>
    </xf>
    <xf numFmtId="0" fontId="5" fillId="15" borderId="0" xfId="0" applyFont="1" applyFill="1" applyBorder="1" applyAlignment="1" applyProtection="1">
      <alignment vertical="center"/>
      <protection hidden="1"/>
    </xf>
    <xf numFmtId="0" fontId="8" fillId="15" borderId="0" xfId="0" applyFont="1" applyFill="1" applyBorder="1" applyAlignment="1" applyProtection="1">
      <alignment vertical="center"/>
      <protection hidden="1"/>
    </xf>
    <xf numFmtId="0" fontId="9" fillId="15" borderId="0" xfId="0" applyFont="1" applyFill="1" applyBorder="1" applyAlignment="1" applyProtection="1">
      <alignment vertical="center"/>
    </xf>
    <xf numFmtId="0" fontId="5" fillId="15" borderId="0" xfId="0" applyFont="1" applyFill="1" applyBorder="1" applyAlignment="1">
      <alignment vertical="center"/>
    </xf>
    <xf numFmtId="0" fontId="5" fillId="15" borderId="0" xfId="0" applyFont="1" applyFill="1" applyBorder="1" applyAlignment="1">
      <alignment horizontal="center" vertical="center"/>
    </xf>
    <xf numFmtId="0" fontId="8" fillId="15" borderId="0" xfId="0" applyFont="1" applyFill="1" applyBorder="1" applyAlignment="1">
      <alignment vertical="top"/>
    </xf>
    <xf numFmtId="0" fontId="5" fillId="15" borderId="0" xfId="0" applyFont="1" applyFill="1" applyBorder="1" applyAlignment="1"/>
    <xf numFmtId="0" fontId="11" fillId="15" borderId="0" xfId="0" applyFont="1" applyFill="1" applyAlignment="1">
      <alignment vertical="center"/>
    </xf>
    <xf numFmtId="0" fontId="5" fillId="15" borderId="0" xfId="0" applyFont="1" applyFill="1" applyBorder="1" applyAlignment="1" applyProtection="1">
      <alignment vertical="center" wrapText="1"/>
      <protection hidden="1"/>
    </xf>
    <xf numFmtId="0" fontId="4" fillId="15" borderId="0" xfId="2" applyFill="1" applyAlignment="1">
      <alignment vertical="top"/>
    </xf>
    <xf numFmtId="0" fontId="46" fillId="15" borderId="0" xfId="2" applyFont="1" applyFill="1" applyBorder="1" applyAlignment="1" applyProtection="1">
      <alignment vertical="center"/>
    </xf>
    <xf numFmtId="0" fontId="17" fillId="15" borderId="0" xfId="0" applyFont="1" applyFill="1" applyBorder="1" applyAlignment="1">
      <alignment vertical="top"/>
    </xf>
    <xf numFmtId="0" fontId="0" fillId="15" borderId="0" xfId="0" applyFill="1"/>
    <xf numFmtId="0" fontId="5" fillId="15" borderId="0" xfId="0" applyFont="1" applyFill="1" applyBorder="1" applyAlignment="1" applyProtection="1"/>
    <xf numFmtId="0" fontId="19" fillId="15" borderId="0" xfId="0" applyFont="1" applyFill="1" applyAlignment="1" applyProtection="1">
      <alignment vertical="center"/>
      <protection hidden="1"/>
    </xf>
    <xf numFmtId="0" fontId="5" fillId="15" borderId="0" xfId="0" applyFont="1" applyFill="1" applyBorder="1" applyAlignment="1" applyProtection="1">
      <alignment horizontal="center" vertical="center" wrapText="1"/>
      <protection hidden="1"/>
    </xf>
    <xf numFmtId="164" fontId="9" fillId="15" borderId="0" xfId="0" applyNumberFormat="1" applyFont="1" applyFill="1" applyBorder="1" applyAlignment="1" applyProtection="1">
      <alignment horizontal="center" vertical="center" wrapText="1"/>
    </xf>
    <xf numFmtId="0" fontId="5" fillId="15" borderId="0" xfId="0" applyFont="1" applyFill="1" applyBorder="1" applyAlignment="1" applyProtection="1">
      <alignment horizontal="center" vertical="center"/>
    </xf>
    <xf numFmtId="164" fontId="9" fillId="15" borderId="0" xfId="0" applyNumberFormat="1" applyFont="1" applyFill="1" applyBorder="1" applyAlignment="1" applyProtection="1">
      <alignment vertical="top"/>
      <protection hidden="1"/>
    </xf>
    <xf numFmtId="0" fontId="5" fillId="15" borderId="0" xfId="0" applyFont="1" applyFill="1" applyBorder="1" applyAlignment="1" applyProtection="1">
      <alignment horizontal="center" vertical="center"/>
      <protection hidden="1"/>
    </xf>
    <xf numFmtId="164" fontId="10" fillId="15" borderId="0" xfId="0" applyNumberFormat="1" applyFont="1" applyFill="1" applyBorder="1" applyAlignment="1" applyProtection="1">
      <alignment horizontal="right" vertical="top"/>
      <protection hidden="1"/>
    </xf>
    <xf numFmtId="164" fontId="9" fillId="15" borderId="0" xfId="0" applyNumberFormat="1" applyFont="1" applyFill="1" applyBorder="1" applyAlignment="1" applyProtection="1">
      <alignment horizontal="center" vertical="center"/>
      <protection hidden="1"/>
    </xf>
    <xf numFmtId="0" fontId="7" fillId="15" borderId="0" xfId="0" applyFont="1" applyFill="1" applyBorder="1" applyAlignment="1" applyProtection="1">
      <protection hidden="1"/>
    </xf>
    <xf numFmtId="7" fontId="27" fillId="0" borderId="2" xfId="0" applyNumberFormat="1" applyFont="1" applyBorder="1" applyAlignment="1" applyProtection="1">
      <alignment horizontal="right" vertical="center"/>
      <protection hidden="1"/>
    </xf>
    <xf numFmtId="7" fontId="8" fillId="0" borderId="2" xfId="0" applyNumberFormat="1" applyFont="1" applyBorder="1" applyAlignment="1" applyProtection="1">
      <alignment horizontal="right" vertical="center" wrapText="1"/>
      <protection hidden="1"/>
    </xf>
    <xf numFmtId="0" fontId="9" fillId="8" borderId="19" xfId="0" applyFont="1" applyFill="1" applyBorder="1" applyAlignment="1">
      <alignment horizontal="center" vertical="center" wrapText="1"/>
    </xf>
    <xf numFmtId="0" fontId="0" fillId="8" borderId="31" xfId="0" applyFill="1" applyBorder="1" applyAlignment="1"/>
    <xf numFmtId="0" fontId="0" fillId="8" borderId="38" xfId="0" applyFill="1" applyBorder="1" applyAlignment="1"/>
    <xf numFmtId="0" fontId="52" fillId="0" borderId="0" xfId="0" applyFont="1" applyAlignment="1">
      <alignment vertical="center"/>
    </xf>
    <xf numFmtId="0" fontId="5" fillId="8" borderId="57" xfId="0" applyFont="1" applyFill="1" applyBorder="1" applyAlignment="1">
      <alignment horizontal="center" vertical="center" wrapText="1"/>
    </xf>
    <xf numFmtId="0" fontId="9" fillId="15" borderId="0" xfId="0" applyFont="1" applyFill="1" applyBorder="1" applyAlignment="1">
      <alignment horizontal="left" vertical="center" wrapText="1"/>
    </xf>
    <xf numFmtId="0" fontId="5" fillId="15" borderId="0" xfId="0" applyFont="1" applyFill="1" applyBorder="1" applyAlignment="1">
      <alignment horizontal="left" vertical="center" wrapText="1"/>
    </xf>
    <xf numFmtId="0" fontId="9" fillId="0" borderId="0" xfId="0" applyFont="1" applyBorder="1" applyAlignment="1" applyProtection="1">
      <alignment vertical="center"/>
      <protection hidden="1"/>
    </xf>
    <xf numFmtId="0" fontId="5" fillId="15" borderId="0" xfId="0" applyFont="1" applyFill="1" applyBorder="1" applyAlignment="1">
      <alignment horizontal="left" vertical="center"/>
    </xf>
    <xf numFmtId="0" fontId="5" fillId="0" borderId="0" xfId="0" applyFont="1" applyFill="1" applyBorder="1" applyAlignment="1">
      <alignment horizontal="left"/>
    </xf>
    <xf numFmtId="0" fontId="7" fillId="0" borderId="0" xfId="0" applyFont="1" applyBorder="1" applyAlignment="1">
      <alignment horizontal="center" wrapText="1"/>
    </xf>
    <xf numFmtId="0" fontId="5" fillId="0" borderId="0" xfId="0" applyFont="1" applyBorder="1" applyAlignment="1">
      <alignment horizontal="left"/>
    </xf>
    <xf numFmtId="0" fontId="5" fillId="0" borderId="0" xfId="0" applyFont="1" applyBorder="1" applyAlignment="1">
      <alignment horizontal="center" vertical="center"/>
    </xf>
    <xf numFmtId="0" fontId="21" fillId="0" borderId="0" xfId="0" applyFont="1" applyAlignment="1" applyProtection="1">
      <alignment horizontal="left" vertical="center"/>
      <protection hidden="1"/>
    </xf>
    <xf numFmtId="0" fontId="25" fillId="0" borderId="0" xfId="0" applyFont="1" applyBorder="1" applyAlignment="1">
      <alignment horizontal="left" vertical="top" wrapText="1"/>
    </xf>
    <xf numFmtId="0" fontId="5" fillId="15" borderId="0" xfId="0" applyFont="1" applyFill="1" applyBorder="1" applyAlignment="1">
      <alignment wrapText="1"/>
    </xf>
    <xf numFmtId="0" fontId="5" fillId="6" borderId="13" xfId="0" applyFont="1" applyFill="1" applyBorder="1" applyAlignment="1" applyProtection="1">
      <alignment vertical="center"/>
      <protection locked="0"/>
    </xf>
    <xf numFmtId="0" fontId="5" fillId="0" borderId="38" xfId="0" applyFont="1" applyBorder="1"/>
    <xf numFmtId="0" fontId="8" fillId="8" borderId="24" xfId="0" applyFont="1" applyFill="1" applyBorder="1" applyAlignment="1">
      <alignment horizontal="center" vertical="center"/>
    </xf>
    <xf numFmtId="0" fontId="8" fillId="8" borderId="12" xfId="0" applyFont="1" applyFill="1" applyBorder="1" applyAlignment="1">
      <alignment horizontal="center" vertical="center"/>
    </xf>
    <xf numFmtId="0" fontId="8" fillId="8" borderId="43" xfId="0" applyFont="1" applyFill="1" applyBorder="1" applyAlignment="1">
      <alignment horizontal="center" vertical="center"/>
    </xf>
    <xf numFmtId="0" fontId="9" fillId="4" borderId="1" xfId="0" applyFont="1" applyFill="1" applyBorder="1" applyAlignment="1" applyProtection="1">
      <alignment horizontal="center" vertical="center"/>
      <protection locked="0"/>
    </xf>
    <xf numFmtId="0" fontId="9" fillId="4" borderId="44" xfId="0" applyFont="1" applyFill="1" applyBorder="1" applyAlignment="1" applyProtection="1">
      <alignment horizontal="center" vertical="center"/>
      <protection locked="0"/>
    </xf>
    <xf numFmtId="0" fontId="9" fillId="4" borderId="13" xfId="0" applyFont="1" applyFill="1" applyBorder="1" applyAlignment="1" applyProtection="1">
      <alignment horizontal="center" vertical="center"/>
      <protection locked="0"/>
    </xf>
    <xf numFmtId="0" fontId="9" fillId="4" borderId="45" xfId="0" applyFont="1" applyFill="1" applyBorder="1" applyAlignment="1" applyProtection="1">
      <alignment horizontal="center" vertical="center"/>
      <protection locked="0"/>
    </xf>
    <xf numFmtId="0" fontId="15" fillId="0" borderId="33" xfId="0" applyFont="1" applyFill="1" applyBorder="1" applyAlignment="1" applyProtection="1">
      <alignment horizontal="left" vertical="center"/>
      <protection hidden="1"/>
    </xf>
    <xf numFmtId="0" fontId="15" fillId="0" borderId="38" xfId="0" applyFont="1" applyFill="1" applyBorder="1" applyAlignment="1" applyProtection="1">
      <alignment horizontal="left" vertical="center"/>
      <protection hidden="1"/>
    </xf>
    <xf numFmtId="0" fontId="8" fillId="8" borderId="62" xfId="0" applyFont="1" applyFill="1" applyBorder="1" applyAlignment="1">
      <alignment vertical="center"/>
    </xf>
    <xf numFmtId="0" fontId="8" fillId="8" borderId="43" xfId="0" applyFont="1" applyFill="1" applyBorder="1" applyAlignment="1">
      <alignment vertical="center"/>
    </xf>
    <xf numFmtId="0" fontId="15" fillId="0" borderId="0" xfId="0" applyFont="1" applyFill="1" applyBorder="1" applyAlignment="1" applyProtection="1">
      <alignment horizontal="left" vertical="center"/>
      <protection hidden="1"/>
    </xf>
    <xf numFmtId="164" fontId="9" fillId="4" borderId="1" xfId="0" applyNumberFormat="1" applyFont="1" applyFill="1" applyBorder="1" applyAlignment="1" applyProtection="1">
      <alignment horizontal="center" vertical="center"/>
      <protection locked="0" hidden="1"/>
    </xf>
    <xf numFmtId="164" fontId="9" fillId="4" borderId="44" xfId="0" applyNumberFormat="1" applyFont="1" applyFill="1" applyBorder="1" applyAlignment="1" applyProtection="1">
      <alignment horizontal="center" vertical="center"/>
      <protection locked="0" hidden="1"/>
    </xf>
    <xf numFmtId="164" fontId="9" fillId="4" borderId="13" xfId="0" applyNumberFormat="1" applyFont="1" applyFill="1" applyBorder="1" applyAlignment="1" applyProtection="1">
      <alignment horizontal="center" vertical="center"/>
      <protection locked="0" hidden="1"/>
    </xf>
    <xf numFmtId="164" fontId="9" fillId="4" borderId="45" xfId="0" applyNumberFormat="1" applyFont="1" applyFill="1" applyBorder="1" applyAlignment="1" applyProtection="1">
      <alignment horizontal="center" vertical="center"/>
      <protection locked="0" hidden="1"/>
    </xf>
    <xf numFmtId="0" fontId="5" fillId="15" borderId="0" xfId="0" applyFont="1" applyFill="1" applyAlignment="1">
      <alignment horizontal="center" vertical="center"/>
    </xf>
    <xf numFmtId="44" fontId="5" fillId="15" borderId="0" xfId="0" applyNumberFormat="1" applyFont="1" applyFill="1" applyAlignment="1"/>
    <xf numFmtId="166" fontId="5" fillId="15" borderId="0" xfId="0" applyNumberFormat="1" applyFont="1" applyFill="1"/>
    <xf numFmtId="44" fontId="5" fillId="15" borderId="0" xfId="0" applyNumberFormat="1" applyFont="1" applyFill="1"/>
    <xf numFmtId="0" fontId="5" fillId="0" borderId="0" xfId="0" applyFont="1" applyBorder="1" applyAlignment="1" applyProtection="1">
      <alignment horizontal="left" vertical="center"/>
      <protection hidden="1"/>
    </xf>
    <xf numFmtId="0" fontId="5" fillId="15" borderId="0" xfId="0" applyFont="1" applyFill="1" applyAlignment="1" applyProtection="1">
      <alignment wrapText="1"/>
      <protection hidden="1"/>
    </xf>
    <xf numFmtId="0" fontId="9" fillId="0" borderId="0" xfId="0" applyFont="1" applyFill="1" applyBorder="1" applyAlignment="1" applyProtection="1">
      <alignment vertical="center" wrapText="1"/>
      <protection hidden="1"/>
    </xf>
    <xf numFmtId="2" fontId="9" fillId="0" borderId="0" xfId="0" applyNumberFormat="1" applyFont="1" applyFill="1" applyBorder="1" applyAlignment="1" applyProtection="1">
      <alignment horizontal="center" vertical="center" wrapText="1"/>
      <protection hidden="1"/>
    </xf>
    <xf numFmtId="164" fontId="9" fillId="0" borderId="0" xfId="0" applyNumberFormat="1" applyFont="1" applyFill="1" applyBorder="1" applyAlignment="1" applyProtection="1">
      <alignment horizontal="center" vertical="center" wrapText="1"/>
      <protection hidden="1"/>
    </xf>
    <xf numFmtId="0" fontId="8" fillId="0" borderId="17" xfId="0" applyFont="1" applyBorder="1" applyAlignment="1" applyProtection="1">
      <alignment horizontal="center" vertical="center" wrapText="1"/>
      <protection hidden="1"/>
    </xf>
    <xf numFmtId="164" fontId="9" fillId="4" borderId="18" xfId="0" applyNumberFormat="1" applyFont="1" applyFill="1" applyBorder="1" applyAlignment="1" applyProtection="1">
      <alignment horizontal="center" vertical="center" wrapText="1"/>
      <protection locked="0" hidden="1"/>
    </xf>
    <xf numFmtId="0" fontId="15" fillId="0" borderId="56" xfId="0" applyFont="1" applyFill="1" applyBorder="1" applyAlignment="1" applyProtection="1">
      <alignment horizontal="center" vertical="center" wrapText="1"/>
      <protection hidden="1"/>
    </xf>
    <xf numFmtId="0" fontId="5" fillId="15" borderId="0" xfId="0" applyFont="1" applyFill="1" applyAlignment="1" applyProtection="1">
      <protection hidden="1"/>
    </xf>
    <xf numFmtId="0" fontId="5" fillId="8" borderId="43" xfId="0" applyFont="1" applyFill="1" applyBorder="1" applyAlignment="1" applyProtection="1">
      <alignment vertical="center"/>
      <protection hidden="1"/>
    </xf>
    <xf numFmtId="164" fontId="9" fillId="4" borderId="5" xfId="0" applyNumberFormat="1" applyFont="1" applyFill="1" applyBorder="1" applyAlignment="1" applyProtection="1">
      <alignment horizontal="center" vertical="center" wrapText="1"/>
      <protection locked="0" hidden="1"/>
    </xf>
    <xf numFmtId="164" fontId="9" fillId="0" borderId="44" xfId="0" applyNumberFormat="1" applyFont="1" applyFill="1" applyBorder="1" applyAlignment="1" applyProtection="1">
      <alignment horizontal="center" vertical="center" wrapText="1"/>
      <protection hidden="1"/>
    </xf>
    <xf numFmtId="0" fontId="5" fillId="0" borderId="41" xfId="0" applyFont="1" applyBorder="1" applyAlignment="1" applyProtection="1">
      <alignment horizontal="center" vertical="center"/>
      <protection hidden="1"/>
    </xf>
    <xf numFmtId="0" fontId="21" fillId="0" borderId="0" xfId="0" applyFont="1" applyAlignment="1" applyProtection="1">
      <alignment vertical="center"/>
      <protection hidden="1"/>
    </xf>
    <xf numFmtId="0" fontId="5" fillId="0" borderId="15" xfId="0" applyFont="1" applyFill="1" applyBorder="1" applyAlignment="1" applyProtection="1">
      <alignment horizontal="left" vertical="top" wrapText="1"/>
      <protection hidden="1"/>
    </xf>
    <xf numFmtId="164" fontId="9" fillId="4" borderId="18" xfId="0" applyNumberFormat="1" applyFont="1" applyFill="1" applyBorder="1" applyAlignment="1" applyProtection="1">
      <alignment horizontal="center" vertical="center" wrapText="1"/>
      <protection locked="0"/>
    </xf>
    <xf numFmtId="0" fontId="58" fillId="0" borderId="0" xfId="0" applyFont="1" applyAlignment="1">
      <alignment vertical="top" wrapText="1"/>
    </xf>
    <xf numFmtId="0" fontId="25" fillId="0" borderId="0" xfId="0" applyFont="1" applyBorder="1" applyAlignment="1">
      <alignment horizontal="left" vertical="top"/>
    </xf>
    <xf numFmtId="0" fontId="5" fillId="0" borderId="7" xfId="0" applyFont="1" applyBorder="1" applyAlignment="1">
      <alignment horizontal="right"/>
    </xf>
    <xf numFmtId="0" fontId="5" fillId="0" borderId="11" xfId="0" applyFont="1" applyBorder="1" applyAlignment="1">
      <alignment horizontal="right"/>
    </xf>
    <xf numFmtId="7" fontId="15" fillId="0" borderId="2" xfId="0" applyNumberFormat="1" applyFont="1" applyBorder="1" applyAlignment="1" applyProtection="1">
      <alignment horizontal="right" vertical="center"/>
      <protection hidden="1"/>
    </xf>
    <xf numFmtId="0" fontId="5" fillId="0" borderId="7" xfId="0" applyFont="1" applyBorder="1" applyAlignment="1">
      <alignment horizontal="right" vertical="center"/>
    </xf>
    <xf numFmtId="0" fontId="5" fillId="0" borderId="9" xfId="0" applyFont="1" applyBorder="1" applyAlignment="1">
      <alignment horizontal="right" vertical="center"/>
    </xf>
    <xf numFmtId="0" fontId="5" fillId="0" borderId="11" xfId="0" applyFont="1" applyBorder="1" applyAlignment="1">
      <alignment horizontal="right" vertical="center"/>
    </xf>
    <xf numFmtId="0" fontId="62" fillId="0" borderId="42" xfId="0" applyFont="1" applyBorder="1" applyAlignment="1">
      <alignment horizontal="left" vertical="center" wrapText="1"/>
    </xf>
    <xf numFmtId="0" fontId="62" fillId="0" borderId="15" xfId="0" applyFont="1" applyBorder="1" applyAlignment="1">
      <alignment horizontal="left" vertical="center" wrapText="1"/>
    </xf>
    <xf numFmtId="0" fontId="63" fillId="0" borderId="7" xfId="2" applyFont="1" applyBorder="1" applyAlignment="1">
      <alignment horizontal="right" vertical="center" wrapText="1"/>
    </xf>
    <xf numFmtId="7" fontId="9" fillId="0" borderId="44" xfId="0" applyNumberFormat="1" applyFont="1" applyBorder="1" applyAlignment="1" applyProtection="1">
      <alignment horizontal="right" wrapText="1"/>
      <protection hidden="1"/>
    </xf>
    <xf numFmtId="0" fontId="62" fillId="0" borderId="54" xfId="0" applyFont="1" applyBorder="1" applyAlignment="1">
      <alignment horizontal="left" vertical="center" wrapText="1"/>
    </xf>
    <xf numFmtId="0" fontId="62" fillId="0" borderId="14" xfId="0" applyFont="1" applyBorder="1" applyAlignment="1">
      <alignment horizontal="left" vertical="center" wrapText="1"/>
    </xf>
    <xf numFmtId="0" fontId="63" fillId="0" borderId="11" xfId="2" applyFont="1" applyBorder="1" applyAlignment="1">
      <alignment horizontal="right" vertical="center" wrapText="1"/>
    </xf>
    <xf numFmtId="0" fontId="5" fillId="0" borderId="0" xfId="0" applyFont="1" applyBorder="1" applyAlignment="1">
      <alignment horizontal="right" vertical="center"/>
    </xf>
    <xf numFmtId="7" fontId="15" fillId="0" borderId="20" xfId="0" applyNumberFormat="1" applyFont="1" applyBorder="1" applyAlignment="1" applyProtection="1">
      <alignment horizontal="right" vertical="center"/>
      <protection hidden="1"/>
    </xf>
    <xf numFmtId="0" fontId="38" fillId="0" borderId="0" xfId="0" applyFont="1" applyAlignment="1">
      <alignment vertical="center" wrapText="1"/>
    </xf>
    <xf numFmtId="0" fontId="5" fillId="0" borderId="0" xfId="0" applyFont="1" applyAlignment="1">
      <alignment wrapText="1"/>
    </xf>
    <xf numFmtId="0" fontId="29" fillId="0" borderId="15" xfId="0" applyFont="1" applyBorder="1" applyAlignment="1">
      <alignment vertical="top"/>
    </xf>
    <xf numFmtId="0" fontId="5" fillId="0" borderId="15" xfId="0" applyFont="1" applyBorder="1"/>
    <xf numFmtId="0" fontId="5" fillId="0" borderId="15" xfId="0" applyFont="1" applyBorder="1" applyAlignment="1">
      <alignment vertical="top"/>
    </xf>
    <xf numFmtId="14" fontId="16" fillId="0" borderId="0" xfId="0" applyNumberFormat="1" applyFont="1" applyAlignment="1"/>
    <xf numFmtId="164" fontId="9" fillId="0" borderId="16" xfId="0" applyNumberFormat="1" applyFont="1" applyFill="1" applyBorder="1" applyAlignment="1" applyProtection="1">
      <alignment horizontal="center" vertical="center"/>
      <protection locked="0" hidden="1"/>
    </xf>
    <xf numFmtId="0" fontId="5" fillId="0" borderId="0" xfId="0" applyFont="1" applyBorder="1" applyAlignment="1" applyProtection="1">
      <alignment vertical="center"/>
      <protection hidden="1"/>
    </xf>
    <xf numFmtId="0" fontId="11" fillId="0" borderId="0" xfId="0" applyFont="1" applyAlignment="1" applyProtection="1">
      <alignment vertical="center"/>
      <protection hidden="1"/>
    </xf>
    <xf numFmtId="0" fontId="52" fillId="0" borderId="0" xfId="0" applyFont="1" applyProtection="1"/>
    <xf numFmtId="0" fontId="5" fillId="15" borderId="0" xfId="0" applyFont="1" applyFill="1"/>
    <xf numFmtId="0" fontId="5" fillId="15" borderId="0" xfId="0" applyFont="1" applyFill="1" applyBorder="1" applyAlignment="1">
      <alignment horizontal="left" vertical="center" wrapText="1"/>
    </xf>
    <xf numFmtId="0" fontId="5" fillId="15" borderId="0" xfId="0" applyFont="1" applyFill="1" applyBorder="1" applyAlignment="1">
      <alignment horizontal="left" vertical="center"/>
    </xf>
    <xf numFmtId="0" fontId="5" fillId="15" borderId="0" xfId="0" applyFont="1" applyFill="1"/>
    <xf numFmtId="0" fontId="17" fillId="0" borderId="14" xfId="0" applyFont="1" applyFill="1" applyBorder="1" applyAlignment="1" applyProtection="1">
      <alignment vertical="top" wrapText="1"/>
      <protection hidden="1"/>
    </xf>
    <xf numFmtId="0" fontId="5" fillId="0" borderId="4" xfId="0" applyFont="1" applyFill="1" applyBorder="1" applyAlignment="1" applyProtection="1">
      <alignment horizontal="left" vertical="center" wrapText="1"/>
      <protection hidden="1"/>
    </xf>
    <xf numFmtId="0" fontId="5" fillId="0" borderId="64" xfId="0" applyFont="1" applyBorder="1" applyProtection="1">
      <protection hidden="1"/>
    </xf>
    <xf numFmtId="164" fontId="9" fillId="0" borderId="9" xfId="0" applyNumberFormat="1" applyFont="1" applyBorder="1" applyAlignment="1" applyProtection="1">
      <alignment vertical="center"/>
      <protection hidden="1"/>
    </xf>
    <xf numFmtId="0" fontId="5" fillId="15" borderId="0" xfId="0" applyFont="1" applyFill="1"/>
    <xf numFmtId="0" fontId="5" fillId="0" borderId="4" xfId="0" applyFont="1" applyBorder="1" applyAlignment="1">
      <alignment horizontal="right"/>
    </xf>
    <xf numFmtId="1" fontId="5" fillId="6" borderId="43" xfId="0" applyNumberFormat="1" applyFont="1" applyFill="1" applyBorder="1" applyAlignment="1" applyProtection="1">
      <alignment horizontal="center" vertical="center"/>
      <protection locked="0"/>
    </xf>
    <xf numFmtId="1" fontId="5" fillId="6" borderId="44" xfId="0" applyNumberFormat="1" applyFont="1" applyFill="1" applyBorder="1" applyAlignment="1" applyProtection="1">
      <alignment horizontal="center" vertical="center"/>
      <protection locked="0"/>
    </xf>
    <xf numFmtId="1" fontId="5" fillId="6" borderId="45" xfId="0" applyNumberFormat="1" applyFont="1" applyFill="1" applyBorder="1" applyAlignment="1" applyProtection="1">
      <alignment horizontal="center" vertical="center"/>
      <protection locked="0"/>
    </xf>
    <xf numFmtId="0" fontId="5" fillId="15" borderId="0" xfId="0" applyFont="1" applyFill="1"/>
    <xf numFmtId="0" fontId="47" fillId="12" borderId="8" xfId="0" applyFont="1" applyFill="1" applyBorder="1" applyAlignment="1">
      <alignment horizontal="center" vertical="center"/>
    </xf>
    <xf numFmtId="0" fontId="8" fillId="15" borderId="0" xfId="0" applyFont="1" applyFill="1" applyBorder="1" applyAlignment="1">
      <alignment vertical="top" wrapText="1"/>
    </xf>
    <xf numFmtId="0" fontId="60" fillId="0" borderId="0" xfId="0" applyFont="1" applyAlignment="1">
      <alignment horizontal="left" vertical="top" wrapText="1"/>
    </xf>
    <xf numFmtId="0" fontId="46" fillId="15" borderId="0" xfId="2" applyFont="1" applyFill="1" applyAlignment="1" applyProtection="1">
      <alignment horizontal="left" vertical="center"/>
      <protection locked="0"/>
    </xf>
    <xf numFmtId="0" fontId="9" fillId="12" borderId="3" xfId="0" applyFont="1" applyFill="1" applyBorder="1" applyAlignment="1">
      <alignment horizontal="left" vertical="top" wrapText="1"/>
    </xf>
    <xf numFmtId="0" fontId="8" fillId="12" borderId="6" xfId="0" applyFont="1" applyFill="1" applyBorder="1" applyAlignment="1" applyProtection="1">
      <alignment horizontal="left" vertical="center" wrapText="1"/>
      <protection hidden="1"/>
    </xf>
    <xf numFmtId="0" fontId="8" fillId="12" borderId="15" xfId="0" applyFont="1" applyFill="1" applyBorder="1" applyAlignment="1" applyProtection="1">
      <alignment horizontal="left" vertical="center" wrapText="1"/>
      <protection hidden="1"/>
    </xf>
    <xf numFmtId="0" fontId="8" fillId="12" borderId="7" xfId="0" applyFont="1" applyFill="1" applyBorder="1" applyAlignment="1" applyProtection="1">
      <alignment horizontal="left" vertical="center" wrapText="1"/>
      <protection hidden="1"/>
    </xf>
    <xf numFmtId="0" fontId="5" fillId="12" borderId="10" xfId="0" applyFont="1" applyFill="1" applyBorder="1" applyAlignment="1" applyProtection="1">
      <alignment horizontal="left" vertical="top" wrapText="1"/>
      <protection hidden="1"/>
    </xf>
    <xf numFmtId="0" fontId="5" fillId="12" borderId="14" xfId="0" applyFont="1" applyFill="1" applyBorder="1" applyAlignment="1" applyProtection="1">
      <alignment horizontal="left" vertical="top" wrapText="1"/>
      <protection hidden="1"/>
    </xf>
    <xf numFmtId="0" fontId="5" fillId="12" borderId="11" xfId="0" applyFont="1" applyFill="1" applyBorder="1" applyAlignment="1" applyProtection="1">
      <alignment horizontal="left" vertical="top" wrapText="1"/>
      <protection hidden="1"/>
    </xf>
    <xf numFmtId="0" fontId="15" fillId="0" borderId="0" xfId="0" applyFont="1" applyBorder="1" applyAlignment="1">
      <alignment horizontal="left" vertical="center" wrapText="1"/>
    </xf>
    <xf numFmtId="14" fontId="9" fillId="8" borderId="56" xfId="0" applyNumberFormat="1" applyFont="1" applyFill="1" applyBorder="1" applyAlignment="1" applyProtection="1">
      <alignment horizontal="left" vertical="center"/>
    </xf>
    <xf numFmtId="14" fontId="9" fillId="8" borderId="57" xfId="0" applyNumberFormat="1" applyFont="1" applyFill="1" applyBorder="1" applyAlignment="1" applyProtection="1">
      <alignment horizontal="left" vertical="center"/>
    </xf>
    <xf numFmtId="14" fontId="5" fillId="0" borderId="48" xfId="0" applyNumberFormat="1" applyFont="1" applyBorder="1" applyAlignment="1">
      <alignment horizontal="center" vertical="center"/>
    </xf>
    <xf numFmtId="14" fontId="5" fillId="0" borderId="16" xfId="0" applyNumberFormat="1" applyFont="1" applyBorder="1" applyAlignment="1">
      <alignment horizontal="center" vertical="center"/>
    </xf>
    <xf numFmtId="14" fontId="5" fillId="6" borderId="48" xfId="0" applyNumberFormat="1" applyFont="1" applyFill="1" applyBorder="1" applyAlignment="1" applyProtection="1">
      <alignment horizontal="center" vertical="center"/>
      <protection locked="0"/>
    </xf>
    <xf numFmtId="0" fontId="5" fillId="6" borderId="32" xfId="0" applyFont="1" applyFill="1" applyBorder="1" applyAlignment="1" applyProtection="1">
      <alignment horizontal="center" vertical="center"/>
      <protection locked="0"/>
    </xf>
    <xf numFmtId="14" fontId="16" fillId="0" borderId="0" xfId="0" applyNumberFormat="1" applyFont="1" applyAlignment="1">
      <alignment horizontal="center"/>
    </xf>
    <xf numFmtId="0" fontId="9" fillId="6" borderId="57" xfId="0" applyFont="1" applyFill="1" applyBorder="1" applyAlignment="1">
      <alignment horizontal="left" vertical="center" wrapText="1"/>
    </xf>
    <xf numFmtId="0" fontId="9" fillId="6" borderId="16" xfId="0" applyFont="1" applyFill="1" applyBorder="1" applyAlignment="1">
      <alignment horizontal="left" vertical="center" wrapText="1"/>
    </xf>
    <xf numFmtId="0" fontId="9" fillId="0" borderId="0" xfId="0" applyFont="1" applyAlignment="1">
      <alignment horizontal="left" vertical="top"/>
    </xf>
    <xf numFmtId="0" fontId="8" fillId="15" borderId="0" xfId="0" applyFont="1" applyFill="1" applyAlignment="1">
      <alignment horizontal="left" vertical="top" wrapText="1"/>
    </xf>
    <xf numFmtId="0" fontId="9" fillId="13" borderId="57" xfId="0" applyFont="1" applyFill="1" applyBorder="1" applyAlignment="1" applyProtection="1">
      <alignment vertical="center"/>
      <protection locked="0"/>
    </xf>
    <xf numFmtId="0" fontId="9" fillId="13" borderId="16" xfId="0" applyFont="1" applyFill="1" applyBorder="1" applyAlignment="1" applyProtection="1">
      <alignment vertical="center"/>
      <protection locked="0"/>
    </xf>
    <xf numFmtId="0" fontId="9" fillId="8" borderId="56" xfId="0" applyFont="1" applyFill="1" applyBorder="1" applyAlignment="1">
      <alignment horizontal="left" vertical="center" wrapText="1"/>
    </xf>
    <xf numFmtId="0" fontId="9" fillId="8" borderId="57" xfId="0" applyFont="1" applyFill="1" applyBorder="1" applyAlignment="1">
      <alignment horizontal="left" vertical="center" wrapText="1"/>
    </xf>
    <xf numFmtId="0" fontId="9" fillId="8" borderId="32" xfId="0" applyFont="1" applyFill="1" applyBorder="1" applyAlignment="1">
      <alignment horizontal="left" vertical="center" wrapText="1"/>
    </xf>
    <xf numFmtId="0" fontId="54" fillId="0" borderId="0" xfId="0" applyFont="1" applyAlignment="1">
      <alignment horizontal="left" vertical="top" wrapText="1"/>
    </xf>
    <xf numFmtId="0" fontId="57" fillId="0" borderId="0" xfId="0" applyFont="1" applyAlignment="1">
      <alignment horizontal="left" vertical="top" wrapText="1"/>
    </xf>
    <xf numFmtId="0" fontId="9" fillId="13" borderId="48" xfId="0" applyFont="1" applyFill="1" applyBorder="1" applyAlignment="1" applyProtection="1">
      <alignment vertical="center" wrapText="1"/>
      <protection locked="0"/>
    </xf>
    <xf numFmtId="0" fontId="9" fillId="13" borderId="57" xfId="0" applyFont="1" applyFill="1" applyBorder="1" applyAlignment="1" applyProtection="1">
      <alignment vertical="center" wrapText="1"/>
      <protection locked="0"/>
    </xf>
    <xf numFmtId="0" fontId="9" fillId="13" borderId="16" xfId="0" applyFont="1" applyFill="1" applyBorder="1" applyAlignment="1" applyProtection="1">
      <alignment vertical="center" wrapText="1"/>
      <protection locked="0"/>
    </xf>
    <xf numFmtId="0" fontId="9" fillId="13" borderId="48" xfId="0" applyFont="1" applyFill="1" applyBorder="1" applyAlignment="1" applyProtection="1">
      <alignment horizontal="left" vertical="center"/>
      <protection locked="0"/>
    </xf>
    <xf numFmtId="0" fontId="9" fillId="13" borderId="57" xfId="0" applyFont="1" applyFill="1" applyBorder="1" applyAlignment="1" applyProtection="1">
      <alignment horizontal="left" vertical="center"/>
      <protection locked="0"/>
    </xf>
    <xf numFmtId="0" fontId="9" fillId="13" borderId="16" xfId="0" applyFont="1" applyFill="1" applyBorder="1" applyAlignment="1" applyProtection="1">
      <alignment horizontal="left" vertical="center"/>
      <protection locked="0"/>
    </xf>
    <xf numFmtId="0" fontId="9" fillId="0" borderId="0" xfId="0" applyFont="1" applyBorder="1" applyAlignment="1">
      <alignment horizontal="left" vertical="top" wrapText="1"/>
    </xf>
    <xf numFmtId="3" fontId="9" fillId="13" borderId="48" xfId="0" applyNumberFormat="1" applyFont="1" applyFill="1" applyBorder="1" applyAlignment="1" applyProtection="1">
      <alignment horizontal="right" vertical="center"/>
      <protection locked="0"/>
    </xf>
    <xf numFmtId="3" fontId="9" fillId="13" borderId="57" xfId="0" applyNumberFormat="1" applyFont="1" applyFill="1" applyBorder="1" applyAlignment="1" applyProtection="1">
      <alignment horizontal="right" vertical="center"/>
      <protection locked="0"/>
    </xf>
    <xf numFmtId="3" fontId="9" fillId="13" borderId="16" xfId="0" applyNumberFormat="1" applyFont="1" applyFill="1" applyBorder="1" applyAlignment="1" applyProtection="1">
      <alignment horizontal="right" vertical="center"/>
      <protection locked="0"/>
    </xf>
    <xf numFmtId="0" fontId="4" fillId="15" borderId="0" xfId="2" applyFill="1" applyBorder="1" applyAlignment="1" applyProtection="1">
      <alignment horizontal="left" vertical="center"/>
    </xf>
    <xf numFmtId="0" fontId="9" fillId="0" borderId="0" xfId="0" applyFont="1" applyAlignment="1">
      <alignment horizontal="left" vertical="top" wrapText="1"/>
    </xf>
    <xf numFmtId="0" fontId="8" fillId="12" borderId="60" xfId="0" applyFont="1" applyFill="1" applyBorder="1" applyAlignment="1" applyProtection="1">
      <alignment horizontal="left" vertical="center" wrapText="1"/>
      <protection hidden="1"/>
    </xf>
    <xf numFmtId="0" fontId="15" fillId="0" borderId="0" xfId="0" applyFont="1" applyBorder="1" applyAlignment="1">
      <alignment horizontal="left" wrapText="1"/>
    </xf>
    <xf numFmtId="0" fontId="15" fillId="0" borderId="33" xfId="0" applyFont="1" applyBorder="1" applyAlignment="1">
      <alignment horizontal="left" vertical="center" wrapText="1"/>
    </xf>
    <xf numFmtId="0" fontId="18" fillId="0" borderId="34" xfId="0" applyFont="1" applyBorder="1" applyAlignment="1">
      <alignment horizontal="left" vertical="top" wrapText="1"/>
    </xf>
    <xf numFmtId="0" fontId="9" fillId="8" borderId="46" xfId="0" applyFont="1" applyFill="1" applyBorder="1" applyAlignment="1" applyProtection="1">
      <alignment horizontal="left" vertical="center" wrapText="1"/>
    </xf>
    <xf numFmtId="0" fontId="9" fillId="8" borderId="26" xfId="0" applyFont="1" applyFill="1" applyBorder="1" applyAlignment="1" applyProtection="1">
      <alignment horizontal="left" vertical="center" wrapText="1"/>
    </xf>
    <xf numFmtId="0" fontId="9" fillId="8" borderId="30" xfId="0" applyFont="1" applyFill="1" applyBorder="1" applyAlignment="1" applyProtection="1">
      <alignment horizontal="left" vertical="center" wrapText="1"/>
    </xf>
    <xf numFmtId="0" fontId="9" fillId="15" borderId="0" xfId="0" applyFont="1" applyFill="1" applyBorder="1" applyAlignment="1">
      <alignment horizontal="left" vertical="center" wrapText="1"/>
    </xf>
    <xf numFmtId="0" fontId="5" fillId="0" borderId="41"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31" xfId="0" applyFont="1" applyBorder="1" applyAlignment="1" applyProtection="1">
      <alignment horizontal="left" vertical="top" wrapText="1"/>
    </xf>
    <xf numFmtId="0" fontId="5" fillId="0" borderId="40" xfId="0" applyFont="1" applyBorder="1" applyAlignment="1" applyProtection="1">
      <alignment horizontal="left" vertical="top" wrapText="1"/>
    </xf>
    <xf numFmtId="0" fontId="5" fillId="0" borderId="33" xfId="0" applyFont="1" applyBorder="1" applyAlignment="1" applyProtection="1">
      <alignment horizontal="left" vertical="top" wrapText="1"/>
    </xf>
    <xf numFmtId="0" fontId="5" fillId="0" borderId="38" xfId="0" applyFont="1" applyBorder="1" applyAlignment="1" applyProtection="1">
      <alignment horizontal="left" vertical="top" wrapText="1"/>
    </xf>
    <xf numFmtId="14" fontId="16" fillId="0" borderId="0" xfId="0" applyNumberFormat="1" applyFont="1" applyAlignment="1" applyProtection="1">
      <alignment horizontal="center"/>
    </xf>
    <xf numFmtId="0" fontId="5" fillId="0" borderId="41"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31" xfId="0" applyFont="1" applyFill="1" applyBorder="1" applyAlignment="1" applyProtection="1">
      <alignment horizontal="left" vertical="top" wrapText="1"/>
    </xf>
    <xf numFmtId="0" fontId="5" fillId="0" borderId="40" xfId="0" applyFont="1" applyFill="1" applyBorder="1" applyAlignment="1" applyProtection="1">
      <alignment horizontal="left" vertical="top" wrapText="1"/>
    </xf>
    <xf numFmtId="0" fontId="5" fillId="0" borderId="33" xfId="0" applyFont="1" applyFill="1" applyBorder="1" applyAlignment="1" applyProtection="1">
      <alignment horizontal="left" vertical="top" wrapText="1"/>
    </xf>
    <xf numFmtId="0" fontId="5" fillId="0" borderId="38" xfId="0" applyFont="1" applyFill="1" applyBorder="1" applyAlignment="1" applyProtection="1">
      <alignment horizontal="left" vertical="top" wrapText="1"/>
    </xf>
    <xf numFmtId="0" fontId="58" fillId="0" borderId="0" xfId="0" applyFont="1" applyAlignment="1" applyProtection="1">
      <alignment horizontal="left" vertical="top" wrapText="1"/>
    </xf>
    <xf numFmtId="0" fontId="55" fillId="0" borderId="0" xfId="0" applyFont="1" applyAlignment="1" applyProtection="1">
      <alignment horizontal="left" vertical="top" wrapText="1"/>
    </xf>
    <xf numFmtId="0" fontId="15" fillId="12" borderId="6" xfId="0" applyFont="1" applyFill="1" applyBorder="1" applyAlignment="1" applyProtection="1">
      <alignment horizontal="left" vertical="top"/>
    </xf>
    <xf numFmtId="0" fontId="15" fillId="12" borderId="15" xfId="0" applyFont="1" applyFill="1" applyBorder="1" applyAlignment="1" applyProtection="1">
      <alignment horizontal="left" vertical="top"/>
    </xf>
    <xf numFmtId="0" fontId="15" fillId="12" borderId="7" xfId="0" applyFont="1" applyFill="1" applyBorder="1" applyAlignment="1" applyProtection="1">
      <alignment horizontal="left" vertical="top"/>
    </xf>
    <xf numFmtId="0" fontId="9" fillId="12" borderId="10" xfId="0" applyFont="1" applyFill="1" applyBorder="1" applyAlignment="1" applyProtection="1">
      <alignment horizontal="left" vertical="top"/>
    </xf>
    <xf numFmtId="0" fontId="9" fillId="12" borderId="14" xfId="0" applyFont="1" applyFill="1" applyBorder="1" applyAlignment="1" applyProtection="1">
      <alignment horizontal="left" vertical="top"/>
    </xf>
    <xf numFmtId="0" fontId="9" fillId="12" borderId="11" xfId="0" applyFont="1" applyFill="1" applyBorder="1" applyAlignment="1" applyProtection="1">
      <alignment horizontal="left" vertical="top"/>
    </xf>
    <xf numFmtId="0" fontId="54" fillId="0" borderId="0" xfId="0" applyFont="1" applyAlignment="1" applyProtection="1">
      <alignment horizontal="left" vertical="top" wrapText="1"/>
    </xf>
    <xf numFmtId="0" fontId="21" fillId="0" borderId="0" xfId="0" applyFont="1" applyFill="1" applyBorder="1" applyAlignment="1" applyProtection="1">
      <alignment horizontal="left" vertical="center" wrapText="1"/>
    </xf>
    <xf numFmtId="0" fontId="5" fillId="12" borderId="8" xfId="0" applyFont="1" applyFill="1" applyBorder="1" applyAlignment="1" applyProtection="1">
      <alignment horizontal="left" vertical="top" wrapText="1"/>
    </xf>
    <xf numFmtId="0" fontId="5" fillId="12" borderId="0" xfId="0" applyFont="1" applyFill="1" applyBorder="1" applyAlignment="1" applyProtection="1">
      <alignment horizontal="left" vertical="top" wrapText="1"/>
    </xf>
    <xf numFmtId="0" fontId="5" fillId="12" borderId="9" xfId="0" applyFont="1" applyFill="1" applyBorder="1" applyAlignment="1" applyProtection="1">
      <alignment horizontal="left" vertical="top" wrapText="1"/>
    </xf>
    <xf numFmtId="0" fontId="5" fillId="12" borderId="10" xfId="0" applyFont="1" applyFill="1" applyBorder="1" applyAlignment="1" applyProtection="1">
      <alignment horizontal="left" vertical="top" wrapText="1"/>
    </xf>
    <xf numFmtId="0" fontId="5" fillId="12" borderId="14" xfId="0" applyFont="1" applyFill="1" applyBorder="1" applyAlignment="1" applyProtection="1">
      <alignment horizontal="left" vertical="top" wrapText="1"/>
    </xf>
    <xf numFmtId="0" fontId="5" fillId="12" borderId="11" xfId="0" applyFont="1" applyFill="1" applyBorder="1" applyAlignment="1" applyProtection="1">
      <alignment horizontal="left" vertical="top" wrapText="1"/>
    </xf>
    <xf numFmtId="0" fontId="5" fillId="8" borderId="46" xfId="0" applyFont="1" applyFill="1" applyBorder="1" applyAlignment="1" applyProtection="1">
      <alignment horizontal="left" vertical="center"/>
    </xf>
    <xf numFmtId="0" fontId="5" fillId="8" borderId="26" xfId="0" applyFont="1" applyFill="1" applyBorder="1" applyAlignment="1" applyProtection="1">
      <alignment horizontal="left" vertical="center"/>
    </xf>
    <xf numFmtId="0" fontId="5" fillId="8" borderId="30" xfId="0" applyFont="1" applyFill="1" applyBorder="1" applyAlignment="1" applyProtection="1">
      <alignment horizontal="left" vertical="center"/>
    </xf>
    <xf numFmtId="0" fontId="8" fillId="0" borderId="42" xfId="0" applyFont="1" applyFill="1" applyBorder="1" applyAlignment="1" applyProtection="1">
      <alignment horizontal="left" vertical="center"/>
    </xf>
    <xf numFmtId="0" fontId="8" fillId="0" borderId="15" xfId="0" applyFont="1" applyFill="1" applyBorder="1" applyAlignment="1" applyProtection="1">
      <alignment horizontal="left" vertical="center"/>
    </xf>
    <xf numFmtId="0" fontId="8" fillId="0" borderId="7" xfId="0" applyFont="1" applyFill="1" applyBorder="1" applyAlignment="1" applyProtection="1">
      <alignment horizontal="left" vertical="center"/>
    </xf>
    <xf numFmtId="0" fontId="8" fillId="0" borderId="41"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8" fillId="0" borderId="9" xfId="0" applyFont="1" applyFill="1" applyBorder="1" applyAlignment="1" applyProtection="1">
      <alignment horizontal="left" vertical="center"/>
    </xf>
    <xf numFmtId="0" fontId="8" fillId="0" borderId="31" xfId="0" applyFont="1" applyFill="1" applyBorder="1" applyAlignment="1" applyProtection="1">
      <alignment horizontal="left" vertical="center"/>
    </xf>
    <xf numFmtId="0" fontId="15" fillId="0" borderId="0" xfId="0" applyFont="1" applyFill="1" applyBorder="1" applyAlignment="1" applyProtection="1">
      <alignment horizontal="left" vertical="center"/>
    </xf>
    <xf numFmtId="0" fontId="15" fillId="0" borderId="31" xfId="0" applyFont="1" applyFill="1" applyBorder="1" applyAlignment="1" applyProtection="1">
      <alignment horizontal="left" vertical="center"/>
    </xf>
    <xf numFmtId="0" fontId="8" fillId="0" borderId="33" xfId="0" applyFont="1" applyFill="1" applyBorder="1" applyAlignment="1" applyProtection="1">
      <alignment horizontal="left" vertical="center"/>
    </xf>
    <xf numFmtId="0" fontId="8" fillId="0" borderId="38" xfId="0" applyFont="1" applyFill="1" applyBorder="1" applyAlignment="1" applyProtection="1">
      <alignment horizontal="left" vertical="center"/>
    </xf>
    <xf numFmtId="0" fontId="8" fillId="0" borderId="15" xfId="0" applyFont="1" applyFill="1" applyBorder="1" applyAlignment="1" applyProtection="1">
      <alignment horizontal="left" vertical="center" wrapText="1"/>
    </xf>
    <xf numFmtId="0" fontId="8" fillId="0" borderId="36" xfId="0" applyFont="1" applyFill="1" applyBorder="1" applyAlignment="1" applyProtection="1">
      <alignment horizontal="left" vertical="center" wrapText="1"/>
    </xf>
    <xf numFmtId="0" fontId="8" fillId="0" borderId="39" xfId="0" applyFont="1" applyFill="1" applyBorder="1" applyAlignment="1" applyProtection="1">
      <alignment horizontal="left" vertical="center"/>
    </xf>
    <xf numFmtId="0" fontId="8" fillId="0" borderId="34" xfId="0" applyFont="1" applyFill="1" applyBorder="1" applyAlignment="1" applyProtection="1">
      <alignment horizontal="left" vertical="center"/>
    </xf>
    <xf numFmtId="0" fontId="8" fillId="0" borderId="35" xfId="0" applyFont="1" applyFill="1" applyBorder="1" applyAlignment="1" applyProtection="1">
      <alignment horizontal="left" vertical="center"/>
    </xf>
    <xf numFmtId="0" fontId="5" fillId="0" borderId="40" xfId="0" applyFont="1" applyFill="1" applyBorder="1" applyAlignment="1" applyProtection="1">
      <alignment horizontal="left" vertical="top"/>
      <protection locked="0"/>
    </xf>
    <xf numFmtId="0" fontId="5" fillId="0" borderId="33" xfId="0" applyFont="1" applyFill="1" applyBorder="1" applyAlignment="1" applyProtection="1">
      <alignment horizontal="left" vertical="top"/>
      <protection locked="0"/>
    </xf>
    <xf numFmtId="0" fontId="5" fillId="0" borderId="38" xfId="0" applyFont="1" applyFill="1" applyBorder="1" applyAlignment="1" applyProtection="1">
      <alignment horizontal="left" vertical="top"/>
      <protection locked="0"/>
    </xf>
    <xf numFmtId="0" fontId="5" fillId="6" borderId="2" xfId="0" applyFont="1" applyFill="1" applyBorder="1" applyAlignment="1" applyProtection="1">
      <alignment horizontal="left" vertical="center" indent="4"/>
    </xf>
    <xf numFmtId="0" fontId="5" fillId="6" borderId="4" xfId="0" applyFont="1" applyFill="1" applyBorder="1" applyAlignment="1" applyProtection="1">
      <alignment horizontal="left" vertical="center" indent="4"/>
    </xf>
    <xf numFmtId="0" fontId="5" fillId="6" borderId="5" xfId="0" applyFont="1" applyFill="1" applyBorder="1" applyAlignment="1" applyProtection="1">
      <alignment horizontal="left" vertical="center" indent="4"/>
    </xf>
    <xf numFmtId="0" fontId="15" fillId="0" borderId="41" xfId="0" applyFont="1" applyFill="1" applyBorder="1" applyAlignment="1" applyProtection="1">
      <alignment horizontal="left" vertical="center"/>
    </xf>
    <xf numFmtId="0" fontId="15" fillId="0" borderId="9" xfId="0" applyFont="1" applyFill="1" applyBorder="1" applyAlignment="1" applyProtection="1">
      <alignment horizontal="left" vertical="center"/>
    </xf>
    <xf numFmtId="0" fontId="5" fillId="6" borderId="2" xfId="0" applyFont="1" applyFill="1" applyBorder="1" applyAlignment="1">
      <alignment horizontal="left" vertical="center" indent="4"/>
    </xf>
    <xf numFmtId="0" fontId="5" fillId="6" borderId="4" xfId="0" applyFont="1" applyFill="1" applyBorder="1" applyAlignment="1">
      <alignment horizontal="left" vertical="center" indent="4"/>
    </xf>
    <xf numFmtId="0" fontId="5" fillId="6" borderId="5" xfId="0" applyFont="1" applyFill="1" applyBorder="1" applyAlignment="1">
      <alignment horizontal="left" vertical="center" indent="4"/>
    </xf>
    <xf numFmtId="0" fontId="5" fillId="8" borderId="51" xfId="0" applyFont="1" applyFill="1" applyBorder="1" applyAlignment="1" applyProtection="1">
      <alignment horizontal="left" vertical="center" wrapText="1"/>
    </xf>
    <xf numFmtId="0" fontId="5" fillId="8" borderId="27" xfId="0" applyFont="1" applyFill="1" applyBorder="1" applyAlignment="1" applyProtection="1">
      <alignment horizontal="left" vertical="center" wrapText="1"/>
    </xf>
    <xf numFmtId="0" fontId="5" fillId="12" borderId="6" xfId="0" applyFont="1" applyFill="1" applyBorder="1" applyAlignment="1" applyProtection="1">
      <alignment horizontal="left" vertical="top" wrapText="1"/>
    </xf>
    <xf numFmtId="0" fontId="5" fillId="12" borderId="15" xfId="0" applyFont="1" applyFill="1" applyBorder="1" applyAlignment="1" applyProtection="1">
      <alignment horizontal="left" vertical="top" wrapText="1"/>
    </xf>
    <xf numFmtId="0" fontId="5" fillId="12" borderId="7" xfId="0" applyFont="1" applyFill="1" applyBorder="1" applyAlignment="1" applyProtection="1">
      <alignment horizontal="left" vertical="top" wrapText="1"/>
    </xf>
    <xf numFmtId="0" fontId="5" fillId="0" borderId="33" xfId="0" applyFont="1" applyFill="1" applyBorder="1" applyAlignment="1" applyProtection="1">
      <alignment horizontal="left" vertical="center"/>
    </xf>
    <xf numFmtId="0" fontId="5" fillId="4" borderId="20" xfId="0" applyFont="1" applyFill="1" applyBorder="1" applyAlignment="1" applyProtection="1">
      <alignment horizontal="center" vertical="center"/>
      <protection locked="0"/>
    </xf>
    <xf numFmtId="0" fontId="5" fillId="4" borderId="29" xfId="0" applyFont="1" applyFill="1" applyBorder="1" applyAlignment="1" applyProtection="1">
      <alignment horizontal="center" vertical="center"/>
      <protection locked="0"/>
    </xf>
    <xf numFmtId="0" fontId="5" fillId="8" borderId="39" xfId="0" applyFont="1" applyFill="1" applyBorder="1" applyAlignment="1" applyProtection="1">
      <alignment horizontal="left" vertical="center" wrapText="1"/>
    </xf>
    <xf numFmtId="0" fontId="5" fillId="8" borderId="34" xfId="0" applyFont="1" applyFill="1" applyBorder="1" applyAlignment="1" applyProtection="1">
      <alignment horizontal="left" vertical="center" wrapText="1"/>
    </xf>
    <xf numFmtId="0" fontId="5" fillId="8" borderId="42" xfId="0" applyFont="1" applyFill="1" applyBorder="1" applyAlignment="1" applyProtection="1">
      <alignment horizontal="left" vertical="center" wrapText="1"/>
    </xf>
    <xf numFmtId="0" fontId="5" fillId="8" borderId="15" xfId="0" applyFont="1" applyFill="1" applyBorder="1" applyAlignment="1" applyProtection="1">
      <alignment horizontal="left" vertical="center" wrapText="1"/>
    </xf>
    <xf numFmtId="0" fontId="8" fillId="0" borderId="40" xfId="0" applyFont="1" applyFill="1" applyBorder="1" applyAlignment="1" applyProtection="1">
      <alignment horizontal="left" vertical="center"/>
    </xf>
    <xf numFmtId="0" fontId="8" fillId="0" borderId="53" xfId="0" applyFont="1" applyFill="1" applyBorder="1" applyAlignment="1" applyProtection="1">
      <alignment horizontal="left" vertical="center"/>
    </xf>
    <xf numFmtId="0" fontId="0" fillId="0" borderId="0" xfId="0" applyAlignment="1">
      <alignment horizontal="center" wrapText="1"/>
    </xf>
    <xf numFmtId="0" fontId="31" fillId="0" borderId="0" xfId="0" applyFont="1" applyAlignment="1">
      <alignment horizontal="center" wrapText="1"/>
    </xf>
    <xf numFmtId="0" fontId="5" fillId="15" borderId="0" xfId="0" applyFont="1" applyFill="1"/>
    <xf numFmtId="166" fontId="5" fillId="15" borderId="0" xfId="0" applyNumberFormat="1" applyFont="1" applyFill="1" applyAlignment="1"/>
    <xf numFmtId="0" fontId="5" fillId="0" borderId="41" xfId="0" applyFont="1" applyBorder="1" applyAlignment="1">
      <alignment horizontal="center" vertical="center"/>
    </xf>
    <xf numFmtId="0" fontId="11" fillId="0" borderId="0" xfId="0" applyFont="1" applyAlignment="1">
      <alignment horizontal="center"/>
    </xf>
    <xf numFmtId="14" fontId="7" fillId="0" borderId="0" xfId="0" applyNumberFormat="1" applyFont="1" applyAlignment="1">
      <alignment horizontal="center"/>
    </xf>
    <xf numFmtId="0" fontId="7" fillId="0" borderId="0" xfId="0" applyFont="1" applyAlignment="1">
      <alignment horizontal="center"/>
    </xf>
    <xf numFmtId="0" fontId="5" fillId="12" borderId="2" xfId="0" applyFont="1" applyFill="1" applyBorder="1" applyAlignment="1">
      <alignment horizontal="left" vertical="top" wrapText="1"/>
    </xf>
    <xf numFmtId="0" fontId="5" fillId="12" borderId="4" xfId="0" applyFont="1" applyFill="1" applyBorder="1" applyAlignment="1">
      <alignment horizontal="left" vertical="top" wrapText="1"/>
    </xf>
    <xf numFmtId="0" fontId="5" fillId="12" borderId="5" xfId="0" applyFont="1" applyFill="1" applyBorder="1" applyAlignment="1">
      <alignment horizontal="left" vertical="top" wrapText="1"/>
    </xf>
    <xf numFmtId="0" fontId="5" fillId="8" borderId="39" xfId="0" applyFont="1" applyFill="1" applyBorder="1" applyAlignment="1">
      <alignment horizontal="center" vertical="center" wrapText="1"/>
    </xf>
    <xf numFmtId="0" fontId="5" fillId="8" borderId="34" xfId="0" applyFont="1" applyFill="1" applyBorder="1" applyAlignment="1">
      <alignment horizontal="center" vertical="center" wrapText="1"/>
    </xf>
    <xf numFmtId="0" fontId="5" fillId="8" borderId="41" xfId="0" applyFont="1" applyFill="1" applyBorder="1" applyAlignment="1">
      <alignment horizontal="center" vertical="center" wrapText="1"/>
    </xf>
    <xf numFmtId="0" fontId="5" fillId="8" borderId="0" xfId="0" applyFont="1" applyFill="1" applyBorder="1" applyAlignment="1">
      <alignment horizontal="center" vertical="center" wrapText="1"/>
    </xf>
    <xf numFmtId="0" fontId="5" fillId="8" borderId="40" xfId="0" applyFont="1" applyFill="1" applyBorder="1" applyAlignment="1">
      <alignment horizontal="center" vertical="center" wrapText="1"/>
    </xf>
    <xf numFmtId="0" fontId="5" fillId="8" borderId="33" xfId="0" applyFont="1" applyFill="1" applyBorder="1" applyAlignment="1">
      <alignment horizontal="center" vertical="center" wrapText="1"/>
    </xf>
    <xf numFmtId="39" fontId="5" fillId="8" borderId="19" xfId="1" applyNumberFormat="1" applyFont="1" applyFill="1" applyBorder="1" applyAlignment="1">
      <alignment horizontal="center" vertical="center"/>
    </xf>
    <xf numFmtId="39" fontId="5" fillId="8" borderId="30" xfId="1" applyNumberFormat="1" applyFont="1" applyFill="1" applyBorder="1" applyAlignment="1">
      <alignment horizontal="center" vertical="center"/>
    </xf>
    <xf numFmtId="39" fontId="5" fillId="8" borderId="39" xfId="1" applyNumberFormat="1" applyFont="1" applyFill="1" applyBorder="1" applyAlignment="1">
      <alignment horizontal="center" vertical="center"/>
    </xf>
    <xf numFmtId="39" fontId="5" fillId="8" borderId="34" xfId="1" applyNumberFormat="1" applyFont="1" applyFill="1" applyBorder="1" applyAlignment="1">
      <alignment horizontal="center" vertical="center"/>
    </xf>
    <xf numFmtId="39" fontId="5" fillId="8" borderId="35" xfId="1" applyNumberFormat="1" applyFont="1" applyFill="1" applyBorder="1" applyAlignment="1">
      <alignment horizontal="center" vertical="center"/>
    </xf>
    <xf numFmtId="0" fontId="9" fillId="6" borderId="8" xfId="0" applyFont="1" applyFill="1" applyBorder="1" applyAlignment="1" applyProtection="1">
      <alignment horizontal="center" vertical="center" wrapText="1"/>
      <protection locked="0"/>
    </xf>
    <xf numFmtId="0" fontId="9" fillId="6" borderId="31" xfId="0" applyFont="1" applyFill="1" applyBorder="1" applyAlignment="1" applyProtection="1">
      <alignment horizontal="center" vertical="center" wrapText="1"/>
      <protection locked="0"/>
    </xf>
    <xf numFmtId="0" fontId="9" fillId="6" borderId="37" xfId="0" applyFont="1" applyFill="1" applyBorder="1" applyAlignment="1" applyProtection="1">
      <alignment horizontal="center" vertical="center" wrapText="1"/>
      <protection locked="0"/>
    </xf>
    <xf numFmtId="0" fontId="9" fillId="6" borderId="38" xfId="0" applyFont="1" applyFill="1" applyBorder="1" applyAlignment="1" applyProtection="1">
      <alignment horizontal="center" vertical="center" wrapText="1"/>
      <protection locked="0"/>
    </xf>
    <xf numFmtId="0" fontId="5" fillId="6" borderId="42"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5" fillId="6" borderId="36" xfId="0" applyFont="1" applyFill="1" applyBorder="1" applyAlignment="1" applyProtection="1">
      <alignment horizontal="center" vertical="center" wrapText="1"/>
      <protection locked="0"/>
    </xf>
    <xf numFmtId="0" fontId="5" fillId="6" borderId="40" xfId="0" applyFont="1" applyFill="1" applyBorder="1" applyAlignment="1" applyProtection="1">
      <alignment horizontal="center" vertical="center" wrapText="1"/>
      <protection locked="0"/>
    </xf>
    <xf numFmtId="0" fontId="5" fillId="6" borderId="33" xfId="0" applyFont="1" applyFill="1" applyBorder="1" applyAlignment="1" applyProtection="1">
      <alignment horizontal="center" vertical="center" wrapText="1"/>
      <protection locked="0"/>
    </xf>
    <xf numFmtId="0" fontId="5" fillId="6" borderId="38" xfId="0" applyFont="1" applyFill="1" applyBorder="1" applyAlignment="1" applyProtection="1">
      <alignment horizontal="center" vertical="center" wrapText="1"/>
      <protection locked="0"/>
    </xf>
    <xf numFmtId="0" fontId="15" fillId="0" borderId="0" xfId="0" applyFont="1" applyFill="1" applyBorder="1" applyAlignment="1" applyProtection="1">
      <alignment horizontal="center" vertical="center"/>
      <protection hidden="1"/>
    </xf>
    <xf numFmtId="0" fontId="8" fillId="8" borderId="14" xfId="0" applyFont="1" applyFill="1" applyBorder="1" applyAlignment="1">
      <alignment horizontal="center" vertical="center"/>
    </xf>
    <xf numFmtId="0" fontId="8" fillId="8" borderId="11" xfId="0" applyFont="1" applyFill="1" applyBorder="1" applyAlignment="1">
      <alignment horizontal="center" vertical="center"/>
    </xf>
    <xf numFmtId="0" fontId="15" fillId="0" borderId="0" xfId="0" applyFont="1" applyFill="1" applyBorder="1" applyAlignment="1" applyProtection="1">
      <alignment horizontal="left" vertical="center"/>
      <protection hidden="1"/>
    </xf>
    <xf numFmtId="0" fontId="8" fillId="8" borderId="27" xfId="0" applyFont="1" applyFill="1" applyBorder="1" applyAlignment="1">
      <alignment horizontal="center" vertical="center"/>
    </xf>
    <xf numFmtId="0" fontId="8" fillId="8" borderId="25" xfId="0" applyFont="1" applyFill="1" applyBorder="1" applyAlignment="1">
      <alignment horizontal="center" vertical="center"/>
    </xf>
    <xf numFmtId="0" fontId="8" fillId="0" borderId="0" xfId="0" applyFont="1" applyBorder="1" applyAlignment="1">
      <alignment horizontal="left"/>
    </xf>
    <xf numFmtId="0" fontId="5" fillId="8" borderId="63" xfId="0" applyFont="1" applyFill="1" applyBorder="1" applyAlignment="1">
      <alignment horizontal="center" vertical="center"/>
    </xf>
    <xf numFmtId="0" fontId="5" fillId="8" borderId="3" xfId="0" applyFont="1" applyFill="1" applyBorder="1" applyAlignment="1">
      <alignment horizontal="center" vertical="center"/>
    </xf>
    <xf numFmtId="0" fontId="5" fillId="8" borderId="21" xfId="0" applyFont="1" applyFill="1" applyBorder="1" applyAlignment="1">
      <alignment horizontal="center" vertical="center"/>
    </xf>
    <xf numFmtId="0" fontId="5" fillId="8" borderId="1" xfId="0" applyFont="1" applyFill="1" applyBorder="1" applyAlignment="1">
      <alignment horizontal="center" vertical="center"/>
    </xf>
    <xf numFmtId="0" fontId="5" fillId="8" borderId="22"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17" xfId="0" applyFont="1" applyFill="1" applyBorder="1" applyAlignment="1">
      <alignment horizontal="left" vertical="center"/>
    </xf>
    <xf numFmtId="0" fontId="5" fillId="8" borderId="23" xfId="0" applyFont="1" applyFill="1" applyBorder="1" applyAlignment="1">
      <alignment horizontal="left" vertical="center"/>
    </xf>
    <xf numFmtId="14" fontId="9" fillId="6" borderId="57" xfId="0" applyNumberFormat="1" applyFont="1" applyFill="1" applyBorder="1" applyAlignment="1" applyProtection="1">
      <alignment horizontal="left" vertical="center"/>
      <protection locked="0"/>
    </xf>
    <xf numFmtId="14" fontId="9" fillId="6" borderId="16" xfId="0" applyNumberFormat="1" applyFont="1" applyFill="1" applyBorder="1" applyAlignment="1" applyProtection="1">
      <alignment horizontal="left" vertical="center"/>
      <protection locked="0"/>
    </xf>
    <xf numFmtId="0" fontId="5" fillId="12" borderId="2" xfId="0" applyFont="1" applyFill="1" applyBorder="1" applyAlignment="1">
      <alignment horizontal="left" vertical="center" wrapText="1"/>
    </xf>
    <xf numFmtId="0" fontId="5" fillId="12" borderId="4" xfId="0" applyFont="1" applyFill="1" applyBorder="1" applyAlignment="1">
      <alignment horizontal="left" vertical="center" wrapText="1"/>
    </xf>
    <xf numFmtId="0" fontId="5" fillId="12" borderId="5" xfId="0" applyFont="1" applyFill="1" applyBorder="1" applyAlignment="1">
      <alignment horizontal="left" vertical="center" wrapText="1"/>
    </xf>
    <xf numFmtId="0" fontId="5" fillId="6" borderId="57" xfId="0" applyFont="1" applyFill="1" applyBorder="1" applyAlignment="1">
      <alignment horizontal="left" vertical="center" wrapText="1"/>
    </xf>
    <xf numFmtId="0" fontId="5" fillId="6" borderId="16" xfId="0" applyFont="1" applyFill="1" applyBorder="1" applyAlignment="1">
      <alignment horizontal="left" vertical="center" wrapText="1"/>
    </xf>
    <xf numFmtId="0" fontId="5" fillId="6" borderId="34" xfId="0" applyFont="1" applyFill="1" applyBorder="1" applyAlignment="1">
      <alignment horizontal="left" vertical="center" wrapText="1"/>
    </xf>
    <xf numFmtId="0" fontId="5" fillId="6" borderId="35" xfId="0" applyFont="1" applyFill="1" applyBorder="1" applyAlignment="1">
      <alignment horizontal="left" vertical="center" wrapText="1"/>
    </xf>
    <xf numFmtId="0" fontId="5" fillId="6" borderId="33" xfId="0" applyFont="1" applyFill="1" applyBorder="1" applyAlignment="1">
      <alignment horizontal="left" vertical="center" wrapText="1"/>
    </xf>
    <xf numFmtId="0" fontId="5" fillId="6" borderId="38" xfId="0" applyFont="1" applyFill="1" applyBorder="1" applyAlignment="1">
      <alignment horizontal="left" vertical="center" wrapText="1"/>
    </xf>
    <xf numFmtId="0" fontId="56" fillId="0" borderId="0" xfId="0" applyFont="1" applyAlignment="1">
      <alignment horizontal="left" vertical="center"/>
    </xf>
    <xf numFmtId="0" fontId="17" fillId="0" borderId="0" xfId="0" applyFont="1" applyAlignment="1">
      <alignment horizontal="center" vertical="center"/>
    </xf>
    <xf numFmtId="0" fontId="8" fillId="0" borderId="33" xfId="0" applyFont="1" applyBorder="1" applyAlignment="1">
      <alignment horizontal="left" vertical="center"/>
    </xf>
    <xf numFmtId="0" fontId="25" fillId="0" borderId="41" xfId="0" applyFont="1" applyBorder="1" applyAlignment="1">
      <alignment horizontal="left" vertical="center"/>
    </xf>
    <xf numFmtId="0" fontId="25" fillId="0" borderId="0" xfId="0" applyFont="1" applyAlignment="1">
      <alignment horizontal="left" vertical="center"/>
    </xf>
    <xf numFmtId="0" fontId="5" fillId="15" borderId="0" xfId="0" applyFont="1" applyFill="1" applyBorder="1" applyAlignment="1">
      <alignment horizontal="left" vertical="top" wrapText="1"/>
    </xf>
    <xf numFmtId="0" fontId="5" fillId="15" borderId="0" xfId="0" applyFont="1" applyFill="1" applyBorder="1" applyAlignment="1">
      <alignment horizontal="left" wrapText="1"/>
    </xf>
    <xf numFmtId="0" fontId="5" fillId="15" borderId="0" xfId="0" applyFont="1" applyFill="1" applyBorder="1" applyAlignment="1">
      <alignment horizontal="left" vertical="center" wrapText="1"/>
    </xf>
    <xf numFmtId="0" fontId="5" fillId="8" borderId="19" xfId="0" applyFont="1" applyFill="1" applyBorder="1" applyAlignment="1">
      <alignment horizontal="center" vertical="center"/>
    </xf>
    <xf numFmtId="0" fontId="5" fillId="8" borderId="24" xfId="0" applyFont="1" applyFill="1" applyBorder="1" applyAlignment="1">
      <alignment horizontal="center" vertical="center"/>
    </xf>
    <xf numFmtId="164" fontId="5" fillId="0" borderId="14" xfId="0" applyNumberFormat="1" applyFont="1" applyBorder="1" applyAlignment="1">
      <alignment horizontal="center" vertical="center"/>
    </xf>
    <xf numFmtId="164" fontId="5" fillId="0" borderId="55" xfId="0" applyNumberFormat="1" applyFont="1" applyBorder="1" applyAlignment="1">
      <alignment horizontal="center" vertical="center"/>
    </xf>
    <xf numFmtId="0" fontId="5" fillId="8" borderId="21" xfId="0" applyFont="1" applyFill="1" applyBorder="1" applyAlignment="1">
      <alignment horizontal="left" vertical="center"/>
    </xf>
    <xf numFmtId="0" fontId="5" fillId="8" borderId="1" xfId="0" applyFont="1" applyFill="1" applyBorder="1" applyAlignment="1">
      <alignment horizontal="left" vertical="center"/>
    </xf>
    <xf numFmtId="164" fontId="5" fillId="4" borderId="2" xfId="0" applyNumberFormat="1" applyFont="1" applyFill="1" applyBorder="1" applyAlignment="1" applyProtection="1">
      <alignment horizontal="center" vertical="center"/>
      <protection locked="0"/>
    </xf>
    <xf numFmtId="164" fontId="5" fillId="4" borderId="4" xfId="0" applyNumberFormat="1" applyFont="1" applyFill="1" applyBorder="1" applyAlignment="1" applyProtection="1">
      <alignment horizontal="center" vertical="center"/>
      <protection locked="0"/>
    </xf>
    <xf numFmtId="164" fontId="5" fillId="4" borderId="5" xfId="0" applyNumberFormat="1" applyFont="1" applyFill="1" applyBorder="1" applyAlignment="1" applyProtection="1">
      <alignment horizontal="center" vertical="center"/>
      <protection locked="0"/>
    </xf>
    <xf numFmtId="164" fontId="5" fillId="6" borderId="2" xfId="0" applyNumberFormat="1" applyFont="1" applyFill="1" applyBorder="1" applyAlignment="1" applyProtection="1">
      <alignment horizontal="center" vertical="center"/>
      <protection locked="0"/>
    </xf>
    <xf numFmtId="164" fontId="5" fillId="6" borderId="5" xfId="0" applyNumberFormat="1" applyFont="1" applyFill="1" applyBorder="1" applyAlignment="1" applyProtection="1">
      <alignment horizontal="center" vertical="center"/>
      <protection locked="0"/>
    </xf>
    <xf numFmtId="164" fontId="5" fillId="0" borderId="4" xfId="0" applyNumberFormat="1" applyFont="1" applyBorder="1" applyAlignment="1">
      <alignment horizontal="center" vertical="center"/>
    </xf>
    <xf numFmtId="164" fontId="5" fillId="0" borderId="28" xfId="0" applyNumberFormat="1" applyFont="1" applyBorder="1" applyAlignment="1">
      <alignment horizontal="center" vertical="center"/>
    </xf>
    <xf numFmtId="0" fontId="9" fillId="8" borderId="26" xfId="0" applyFont="1" applyFill="1" applyBorder="1" applyAlignment="1">
      <alignment horizontal="center" vertical="center"/>
    </xf>
    <xf numFmtId="0" fontId="9" fillId="8" borderId="30" xfId="0" applyFont="1" applyFill="1" applyBorder="1" applyAlignment="1">
      <alignment horizontal="center" vertical="center"/>
    </xf>
    <xf numFmtId="0" fontId="8" fillId="8" borderId="46" xfId="0" applyFont="1" applyFill="1" applyBorder="1" applyAlignment="1">
      <alignment horizontal="left" vertical="center"/>
    </xf>
    <xf numFmtId="0" fontId="8" fillId="8" borderId="24" xfId="0" applyFont="1" applyFill="1" applyBorder="1" applyAlignment="1">
      <alignment horizontal="left" vertical="center"/>
    </xf>
    <xf numFmtId="0" fontId="8" fillId="8" borderId="30" xfId="0" applyFont="1" applyFill="1" applyBorder="1" applyAlignment="1">
      <alignment horizontal="left" vertical="center"/>
    </xf>
    <xf numFmtId="0" fontId="5" fillId="8" borderId="22" xfId="0" applyFont="1" applyFill="1" applyBorder="1" applyAlignment="1">
      <alignment horizontal="left" vertical="center"/>
    </xf>
    <xf numFmtId="0" fontId="5" fillId="8" borderId="13" xfId="0" applyFont="1" applyFill="1" applyBorder="1" applyAlignment="1">
      <alignment horizontal="left" vertical="center"/>
    </xf>
    <xf numFmtId="164" fontId="5" fillId="0" borderId="15" xfId="0" applyNumberFormat="1" applyFont="1" applyBorder="1" applyAlignment="1">
      <alignment horizontal="center" vertical="center"/>
    </xf>
    <xf numFmtId="164" fontId="5" fillId="0" borderId="27" xfId="0" applyNumberFormat="1" applyFont="1" applyBorder="1" applyAlignment="1">
      <alignment horizontal="center" vertical="center"/>
    </xf>
    <xf numFmtId="164" fontId="5" fillId="0" borderId="29" xfId="0" applyNumberFormat="1" applyFont="1" applyBorder="1" applyAlignment="1">
      <alignment horizontal="center" vertical="center"/>
    </xf>
    <xf numFmtId="0" fontId="5" fillId="8" borderId="26" xfId="0" applyFont="1" applyFill="1" applyBorder="1" applyAlignment="1">
      <alignment horizontal="center" vertical="center"/>
    </xf>
    <xf numFmtId="164" fontId="5" fillId="6" borderId="4" xfId="0" applyNumberFormat="1" applyFont="1" applyFill="1" applyBorder="1" applyAlignment="1" applyProtection="1">
      <alignment horizontal="center" vertical="center"/>
      <protection locked="0"/>
    </xf>
    <xf numFmtId="164" fontId="5" fillId="4" borderId="20" xfId="0" applyNumberFormat="1" applyFont="1" applyFill="1" applyBorder="1" applyAlignment="1" applyProtection="1">
      <alignment horizontal="center" vertical="center"/>
      <protection locked="0"/>
    </xf>
    <xf numFmtId="164" fontId="5" fillId="4" borderId="27" xfId="0" applyNumberFormat="1" applyFont="1" applyFill="1" applyBorder="1" applyAlignment="1" applyProtection="1">
      <alignment horizontal="center" vertical="center"/>
      <protection locked="0"/>
    </xf>
    <xf numFmtId="164" fontId="5" fillId="4" borderId="25" xfId="0" applyNumberFormat="1" applyFont="1" applyFill="1" applyBorder="1" applyAlignment="1" applyProtection="1">
      <alignment horizontal="center" vertical="center"/>
      <protection locked="0"/>
    </xf>
    <xf numFmtId="7" fontId="5" fillId="0" borderId="2" xfId="0" applyNumberFormat="1" applyFont="1" applyBorder="1" applyAlignment="1">
      <alignment horizontal="center" vertical="center"/>
    </xf>
    <xf numFmtId="7" fontId="5" fillId="0" borderId="28" xfId="0" applyNumberFormat="1" applyFont="1" applyBorder="1" applyAlignment="1">
      <alignment horizontal="center" vertical="center"/>
    </xf>
    <xf numFmtId="7" fontId="5" fillId="0" borderId="20" xfId="0" applyNumberFormat="1" applyFont="1" applyBorder="1" applyAlignment="1">
      <alignment horizontal="center" vertical="center"/>
    </xf>
    <xf numFmtId="7" fontId="5" fillId="0" borderId="29" xfId="0" applyNumberFormat="1" applyFont="1" applyBorder="1" applyAlignment="1">
      <alignment horizontal="center" vertical="center"/>
    </xf>
    <xf numFmtId="0" fontId="9" fillId="6" borderId="6" xfId="0" applyFont="1" applyFill="1" applyBorder="1" applyAlignment="1" applyProtection="1">
      <alignment horizontal="center" vertical="center" wrapText="1"/>
      <protection locked="0"/>
    </xf>
    <xf numFmtId="0" fontId="9" fillId="6" borderId="15" xfId="0" applyFont="1" applyFill="1" applyBorder="1" applyAlignment="1" applyProtection="1">
      <alignment horizontal="center" vertical="center" wrapText="1"/>
      <protection locked="0"/>
    </xf>
    <xf numFmtId="0" fontId="9" fillId="6" borderId="36" xfId="0" applyFont="1" applyFill="1" applyBorder="1" applyAlignment="1" applyProtection="1">
      <alignment horizontal="center" vertical="center" wrapText="1"/>
      <protection locked="0"/>
    </xf>
    <xf numFmtId="0" fontId="9" fillId="6" borderId="33" xfId="0" applyFont="1" applyFill="1" applyBorder="1" applyAlignment="1" applyProtection="1">
      <alignment horizontal="center" vertical="center" wrapText="1"/>
      <protection locked="0"/>
    </xf>
    <xf numFmtId="39" fontId="5" fillId="8" borderId="26" xfId="1" applyNumberFormat="1" applyFont="1" applyFill="1" applyBorder="1" applyAlignment="1">
      <alignment horizontal="center" vertical="center"/>
    </xf>
    <xf numFmtId="164" fontId="5" fillId="0" borderId="1" xfId="0" applyNumberFormat="1" applyFont="1" applyBorder="1" applyAlignment="1">
      <alignment horizontal="center" vertical="center"/>
    </xf>
    <xf numFmtId="164" fontId="5" fillId="0" borderId="13" xfId="0" applyNumberFormat="1" applyFont="1" applyBorder="1" applyAlignment="1">
      <alignment horizontal="center" vertical="center"/>
    </xf>
    <xf numFmtId="0" fontId="25" fillId="0" borderId="0" xfId="0" applyFont="1" applyFill="1" applyBorder="1" applyAlignment="1" applyProtection="1">
      <alignment horizontal="center" vertical="center"/>
      <protection hidden="1"/>
    </xf>
    <xf numFmtId="0" fontId="20" fillId="7" borderId="2" xfId="0" applyNumberFormat="1" applyFont="1" applyFill="1" applyBorder="1" applyAlignment="1">
      <alignment horizontal="center" vertical="center"/>
    </xf>
    <xf numFmtId="0" fontId="20" fillId="7" borderId="28" xfId="0" applyNumberFormat="1" applyFont="1" applyFill="1" applyBorder="1" applyAlignment="1">
      <alignment horizontal="center" vertical="center"/>
    </xf>
    <xf numFmtId="0" fontId="5" fillId="12" borderId="6" xfId="0" applyFont="1" applyFill="1" applyBorder="1" applyAlignment="1">
      <alignment horizontal="left" vertical="center" wrapText="1"/>
    </xf>
    <xf numFmtId="0" fontId="5" fillId="12" borderId="15" xfId="0" applyFont="1" applyFill="1" applyBorder="1" applyAlignment="1">
      <alignment horizontal="left" vertical="center" wrapText="1"/>
    </xf>
    <xf numFmtId="0" fontId="5" fillId="12" borderId="7" xfId="0" applyFont="1" applyFill="1" applyBorder="1" applyAlignment="1">
      <alignment horizontal="left" vertical="center" wrapText="1"/>
    </xf>
    <xf numFmtId="0" fontId="4" fillId="12" borderId="10" xfId="2" applyFill="1" applyBorder="1" applyAlignment="1" applyProtection="1">
      <alignment horizontal="left" vertical="top"/>
      <protection locked="0" hidden="1"/>
    </xf>
    <xf numFmtId="0" fontId="4" fillId="12" borderId="14" xfId="2" applyFill="1" applyBorder="1" applyAlignment="1" applyProtection="1">
      <alignment horizontal="left" vertical="top"/>
      <protection locked="0" hidden="1"/>
    </xf>
    <xf numFmtId="0" fontId="5" fillId="8" borderId="30" xfId="0" applyFont="1" applyFill="1" applyBorder="1" applyAlignment="1">
      <alignment horizontal="center" vertical="center"/>
    </xf>
    <xf numFmtId="0" fontId="5" fillId="0" borderId="2" xfId="0" applyNumberFormat="1" applyFont="1" applyBorder="1" applyAlignment="1">
      <alignment horizontal="center" vertical="center"/>
    </xf>
    <xf numFmtId="0" fontId="5" fillId="0" borderId="4" xfId="0" applyNumberFormat="1" applyFont="1" applyBorder="1" applyAlignment="1">
      <alignment horizontal="center" vertical="center"/>
    </xf>
    <xf numFmtId="0" fontId="5" fillId="0" borderId="5" xfId="0" applyNumberFormat="1" applyFont="1" applyBorder="1" applyAlignment="1">
      <alignment horizontal="center" vertical="center"/>
    </xf>
    <xf numFmtId="0" fontId="5" fillId="8" borderId="49" xfId="0" applyFont="1" applyFill="1" applyBorder="1" applyAlignment="1">
      <alignment horizontal="center" vertical="center"/>
    </xf>
    <xf numFmtId="0" fontId="5" fillId="8" borderId="34" xfId="0" applyFont="1" applyFill="1" applyBorder="1" applyAlignment="1">
      <alignment horizontal="center" vertical="center"/>
    </xf>
    <xf numFmtId="0" fontId="5" fillId="8" borderId="50" xfId="0" applyFont="1" applyFill="1" applyBorder="1" applyAlignment="1">
      <alignment horizontal="center" vertical="center"/>
    </xf>
    <xf numFmtId="0" fontId="5" fillId="8" borderId="56" xfId="0" applyFont="1" applyFill="1" applyBorder="1" applyAlignment="1">
      <alignment horizontal="left" vertical="center"/>
    </xf>
    <xf numFmtId="0" fontId="5" fillId="8" borderId="32" xfId="0" applyFont="1" applyFill="1" applyBorder="1" applyAlignment="1">
      <alignment horizontal="left" vertical="center"/>
    </xf>
    <xf numFmtId="0" fontId="31" fillId="0" borderId="0" xfId="0" applyFont="1" applyAlignment="1">
      <alignment horizontal="center"/>
    </xf>
    <xf numFmtId="0" fontId="0" fillId="0" borderId="0" xfId="0" applyBorder="1" applyAlignment="1">
      <alignment horizontal="center"/>
    </xf>
    <xf numFmtId="0" fontId="0" fillId="0" borderId="9" xfId="0" applyBorder="1" applyAlignment="1">
      <alignment horizontal="center"/>
    </xf>
    <xf numFmtId="0" fontId="31" fillId="0" borderId="6" xfId="0" applyFont="1" applyBorder="1" applyAlignment="1">
      <alignment horizontal="left"/>
    </xf>
    <xf numFmtId="0" fontId="31" fillId="0" borderId="15" xfId="0" applyFont="1" applyBorder="1" applyAlignment="1">
      <alignment horizontal="left"/>
    </xf>
    <xf numFmtId="0" fontId="31" fillId="0" borderId="7" xfId="0" applyFont="1" applyBorder="1" applyAlignment="1">
      <alignment horizontal="left"/>
    </xf>
    <xf numFmtId="0" fontId="0" fillId="0" borderId="0" xfId="0" applyAlignment="1">
      <alignment horizontal="center"/>
    </xf>
    <xf numFmtId="0" fontId="5" fillId="9" borderId="2" xfId="0" applyFont="1" applyFill="1" applyBorder="1" applyAlignment="1">
      <alignment horizontal="left" vertical="top" wrapText="1"/>
    </xf>
    <xf numFmtId="0" fontId="5" fillId="9" borderId="4" xfId="0" applyFont="1" applyFill="1" applyBorder="1" applyAlignment="1">
      <alignment horizontal="left" vertical="top" wrapText="1"/>
    </xf>
    <xf numFmtId="0" fontId="5" fillId="9" borderId="5" xfId="0" applyFont="1" applyFill="1" applyBorder="1" applyAlignment="1">
      <alignment horizontal="left" vertical="top" wrapText="1"/>
    </xf>
    <xf numFmtId="0" fontId="6" fillId="0" borderId="0" xfId="0" applyFont="1" applyFill="1" applyBorder="1" applyAlignment="1">
      <alignment horizontal="left" vertical="center"/>
    </xf>
    <xf numFmtId="0" fontId="0" fillId="0" borderId="0" xfId="0" applyAlignment="1">
      <alignment horizontal="left"/>
    </xf>
    <xf numFmtId="0" fontId="0" fillId="0" borderId="0" xfId="0" applyBorder="1" applyAlignment="1">
      <alignment horizontal="left"/>
    </xf>
    <xf numFmtId="0" fontId="25" fillId="0" borderId="33" xfId="0" applyFont="1" applyBorder="1" applyAlignment="1" applyProtection="1">
      <alignment horizontal="left" wrapText="1"/>
      <protection hidden="1"/>
    </xf>
    <xf numFmtId="0" fontId="4" fillId="15" borderId="0" xfId="2" applyFill="1" applyAlignment="1" applyProtection="1">
      <alignment horizontal="left" vertical="center"/>
      <protection locked="0" hidden="1"/>
    </xf>
    <xf numFmtId="0" fontId="9" fillId="0" borderId="1" xfId="0" applyFont="1" applyFill="1" applyBorder="1" applyAlignment="1" applyProtection="1">
      <alignment horizontal="center" vertical="center"/>
      <protection locked="0" hidden="1"/>
    </xf>
    <xf numFmtId="0" fontId="9" fillId="0" borderId="44" xfId="0" applyFont="1" applyFill="1" applyBorder="1" applyAlignment="1" applyProtection="1">
      <alignment horizontal="center" vertical="center"/>
      <protection locked="0" hidden="1"/>
    </xf>
    <xf numFmtId="0" fontId="10" fillId="0" borderId="41" xfId="0" applyFont="1" applyBorder="1" applyAlignment="1" applyProtection="1">
      <alignment horizontal="left" vertical="center" wrapText="1"/>
      <protection hidden="1"/>
    </xf>
    <xf numFmtId="0" fontId="10" fillId="0" borderId="0" xfId="0" applyFont="1" applyBorder="1" applyAlignment="1" applyProtection="1">
      <alignment horizontal="left" vertical="center" wrapText="1"/>
      <protection hidden="1"/>
    </xf>
    <xf numFmtId="0" fontId="10" fillId="0" borderId="41" xfId="0" applyFont="1" applyBorder="1" applyAlignment="1" applyProtection="1">
      <alignment horizontal="left" vertical="top" wrapText="1"/>
      <protection hidden="1"/>
    </xf>
    <xf numFmtId="0" fontId="10" fillId="0" borderId="0" xfId="0" applyFont="1" applyBorder="1" applyAlignment="1" applyProtection="1">
      <alignment horizontal="left" vertical="top" wrapText="1"/>
      <protection hidden="1"/>
    </xf>
    <xf numFmtId="0" fontId="56" fillId="0" borderId="0" xfId="0" applyFont="1" applyAlignment="1" applyProtection="1">
      <alignment horizontal="left" vertical="center"/>
      <protection hidden="1"/>
    </xf>
    <xf numFmtId="0" fontId="56" fillId="0" borderId="9" xfId="0" applyFont="1" applyBorder="1" applyAlignment="1" applyProtection="1">
      <alignment horizontal="left" vertical="center"/>
      <protection hidden="1"/>
    </xf>
    <xf numFmtId="1" fontId="9" fillId="4" borderId="47" xfId="0" applyNumberFormat="1" applyFont="1" applyFill="1" applyBorder="1" applyAlignment="1" applyProtection="1">
      <alignment horizontal="center" vertical="center" wrapText="1"/>
      <protection locked="0"/>
    </xf>
    <xf numFmtId="1" fontId="9" fillId="4" borderId="5" xfId="0" applyNumberFormat="1" applyFont="1" applyFill="1" applyBorder="1" applyAlignment="1" applyProtection="1">
      <alignment horizontal="center" vertical="center" wrapText="1"/>
      <protection locked="0"/>
    </xf>
    <xf numFmtId="164" fontId="9" fillId="0" borderId="2" xfId="0" applyNumberFormat="1" applyFont="1" applyFill="1" applyBorder="1" applyAlignment="1" applyProtection="1">
      <alignment horizontal="left" vertical="center" wrapText="1"/>
    </xf>
    <xf numFmtId="164" fontId="9" fillId="0" borderId="4" xfId="0" applyNumberFormat="1" applyFont="1" applyFill="1" applyBorder="1" applyAlignment="1" applyProtection="1">
      <alignment horizontal="left" vertical="center" wrapText="1"/>
    </xf>
    <xf numFmtId="164" fontId="9" fillId="0" borderId="5" xfId="0" applyNumberFormat="1" applyFont="1" applyFill="1" applyBorder="1" applyAlignment="1" applyProtection="1">
      <alignment horizontal="left" vertical="center" wrapText="1"/>
    </xf>
    <xf numFmtId="0" fontId="8" fillId="0" borderId="33" xfId="0" applyFont="1" applyBorder="1" applyAlignment="1" applyProtection="1">
      <alignment horizontal="left" vertical="center" wrapText="1"/>
      <protection hidden="1"/>
    </xf>
    <xf numFmtId="0" fontId="8" fillId="0" borderId="33" xfId="0" applyFont="1" applyBorder="1" applyAlignment="1" applyProtection="1">
      <alignment horizontal="left" vertical="center"/>
      <protection hidden="1"/>
    </xf>
    <xf numFmtId="0" fontId="5" fillId="8" borderId="47" xfId="0" applyFont="1" applyFill="1" applyBorder="1" applyAlignment="1" applyProtection="1">
      <alignment horizontal="left" vertical="center" wrapText="1"/>
      <protection hidden="1"/>
    </xf>
    <xf numFmtId="0" fontId="5" fillId="8" borderId="5" xfId="0" applyFont="1" applyFill="1" applyBorder="1" applyAlignment="1" applyProtection="1">
      <alignment horizontal="left" vertical="center" wrapText="1"/>
      <protection hidden="1"/>
    </xf>
    <xf numFmtId="0" fontId="9" fillId="8" borderId="49" xfId="0" applyFont="1" applyFill="1" applyBorder="1" applyAlignment="1" applyProtection="1">
      <alignment horizontal="center" vertical="center" wrapText="1"/>
      <protection hidden="1"/>
    </xf>
    <xf numFmtId="0" fontId="9" fillId="8" borderId="35" xfId="0" applyFont="1" applyFill="1" applyBorder="1" applyAlignment="1" applyProtection="1">
      <alignment horizontal="center" vertical="center" wrapText="1"/>
      <protection hidden="1"/>
    </xf>
    <xf numFmtId="0" fontId="9" fillId="0" borderId="1" xfId="0" applyFont="1" applyBorder="1" applyAlignment="1" applyProtection="1">
      <alignment vertical="center"/>
      <protection hidden="1"/>
    </xf>
    <xf numFmtId="0" fontId="9" fillId="8" borderId="8" xfId="0" applyFont="1" applyFill="1" applyBorder="1" applyAlignment="1" applyProtection="1">
      <alignment horizontal="center" vertical="center" wrapText="1"/>
      <protection hidden="1"/>
    </xf>
    <xf numFmtId="0" fontId="9" fillId="8" borderId="31" xfId="0" applyFont="1"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protection hidden="1"/>
    </xf>
    <xf numFmtId="0" fontId="9" fillId="0" borderId="44" xfId="0" applyFont="1" applyFill="1" applyBorder="1" applyAlignment="1" applyProtection="1">
      <alignment horizontal="center" vertical="center"/>
      <protection hidden="1"/>
    </xf>
    <xf numFmtId="0" fontId="9" fillId="8" borderId="39" xfId="0" applyFont="1" applyFill="1" applyBorder="1" applyAlignment="1" applyProtection="1">
      <alignment horizontal="center" vertical="center"/>
      <protection hidden="1"/>
    </xf>
    <xf numFmtId="0" fontId="9" fillId="8" borderId="34" xfId="0" applyFont="1" applyFill="1" applyBorder="1" applyAlignment="1" applyProtection="1">
      <alignment horizontal="center" vertical="center"/>
      <protection hidden="1"/>
    </xf>
    <xf numFmtId="0" fontId="9" fillId="8" borderId="50" xfId="0" applyFont="1" applyFill="1" applyBorder="1" applyAlignment="1" applyProtection="1">
      <alignment horizontal="center" vertical="center"/>
      <protection hidden="1"/>
    </xf>
    <xf numFmtId="0" fontId="9" fillId="8" borderId="54" xfId="0" applyFont="1" applyFill="1" applyBorder="1" applyAlignment="1" applyProtection="1">
      <alignment horizontal="center" vertical="center"/>
      <protection hidden="1"/>
    </xf>
    <xf numFmtId="0" fontId="9" fillId="8" borderId="14" xfId="0" applyFont="1" applyFill="1" applyBorder="1" applyAlignment="1" applyProtection="1">
      <alignment horizontal="center" vertical="center"/>
      <protection hidden="1"/>
    </xf>
    <xf numFmtId="0" fontId="9" fillId="8" borderId="11" xfId="0" applyFont="1" applyFill="1" applyBorder="1" applyAlignment="1" applyProtection="1">
      <alignment horizontal="center" vertical="center"/>
      <protection hidden="1"/>
    </xf>
    <xf numFmtId="0" fontId="9" fillId="0" borderId="33" xfId="0" applyFont="1" applyBorder="1" applyAlignment="1" applyProtection="1">
      <alignment vertical="center"/>
      <protection hidden="1"/>
    </xf>
    <xf numFmtId="0" fontId="9" fillId="0" borderId="53" xfId="0" applyFont="1" applyBorder="1" applyAlignment="1" applyProtection="1">
      <alignment vertical="center"/>
      <protection hidden="1"/>
    </xf>
    <xf numFmtId="0" fontId="9" fillId="0" borderId="1" xfId="0" applyFont="1" applyBorder="1" applyProtection="1">
      <protection hidden="1"/>
    </xf>
    <xf numFmtId="0" fontId="9" fillId="0" borderId="13" xfId="0" applyFont="1" applyBorder="1" applyProtection="1">
      <protection hidden="1"/>
    </xf>
    <xf numFmtId="0" fontId="9" fillId="8" borderId="41" xfId="0" applyFont="1" applyFill="1" applyBorder="1" applyAlignment="1" applyProtection="1">
      <alignment horizontal="center" vertical="center"/>
      <protection hidden="1"/>
    </xf>
    <xf numFmtId="0" fontId="9" fillId="8" borderId="0" xfId="0" applyFont="1" applyFill="1" applyBorder="1" applyAlignment="1" applyProtection="1">
      <alignment horizontal="center" vertical="center"/>
      <protection hidden="1"/>
    </xf>
    <xf numFmtId="0" fontId="9" fillId="8" borderId="10" xfId="0" applyFont="1" applyFill="1" applyBorder="1" applyAlignment="1" applyProtection="1">
      <alignment horizontal="center" vertical="center" wrapText="1"/>
      <protection hidden="1"/>
    </xf>
    <xf numFmtId="0" fontId="9" fillId="8" borderId="55" xfId="0" applyFont="1" applyFill="1" applyBorder="1" applyAlignment="1" applyProtection="1">
      <alignment horizontal="center" vertical="center" wrapText="1"/>
      <protection hidden="1"/>
    </xf>
    <xf numFmtId="14" fontId="7" fillId="0" borderId="0" xfId="0" applyNumberFormat="1" applyFont="1" applyAlignment="1" applyProtection="1">
      <alignment horizontal="center"/>
      <protection hidden="1"/>
    </xf>
    <xf numFmtId="0" fontId="7" fillId="0" borderId="0" xfId="0" applyFont="1" applyAlignment="1" applyProtection="1">
      <alignment horizontal="center"/>
      <protection hidden="1"/>
    </xf>
    <xf numFmtId="0" fontId="5" fillId="12" borderId="2" xfId="0" applyFont="1" applyFill="1" applyBorder="1" applyAlignment="1" applyProtection="1">
      <alignment horizontal="left" vertical="center" wrapText="1"/>
      <protection hidden="1"/>
    </xf>
    <xf numFmtId="0" fontId="5" fillId="12" borderId="4" xfId="0" applyFont="1" applyFill="1" applyBorder="1" applyAlignment="1" applyProtection="1">
      <alignment horizontal="left" vertical="center" wrapText="1"/>
      <protection hidden="1"/>
    </xf>
    <xf numFmtId="0" fontId="5" fillId="12" borderId="5" xfId="0" applyFont="1" applyFill="1" applyBorder="1" applyAlignment="1" applyProtection="1">
      <alignment horizontal="left" vertical="center" wrapText="1"/>
      <protection hidden="1"/>
    </xf>
    <xf numFmtId="0" fontId="5" fillId="4" borderId="33" xfId="0" applyFont="1" applyFill="1" applyBorder="1" applyAlignment="1" applyProtection="1">
      <alignment horizontal="left" vertical="center" wrapText="1"/>
      <protection hidden="1"/>
    </xf>
    <xf numFmtId="0" fontId="5" fillId="4" borderId="38" xfId="0" applyFont="1" applyFill="1" applyBorder="1" applyAlignment="1" applyProtection="1">
      <alignment horizontal="left" vertical="center" wrapText="1"/>
      <protection hidden="1"/>
    </xf>
    <xf numFmtId="0" fontId="11" fillId="0" borderId="0" xfId="0" applyFont="1" applyAlignment="1">
      <alignment horizontal="center" vertical="center"/>
    </xf>
    <xf numFmtId="0" fontId="9" fillId="12" borderId="2" xfId="0" applyFont="1" applyFill="1" applyBorder="1" applyAlignment="1" applyProtection="1">
      <alignment horizontal="left" vertical="top" wrapText="1"/>
      <protection hidden="1"/>
    </xf>
    <xf numFmtId="0" fontId="9" fillId="12" borderId="4" xfId="0" applyFont="1" applyFill="1" applyBorder="1" applyAlignment="1" applyProtection="1">
      <alignment horizontal="left" vertical="top"/>
      <protection hidden="1"/>
    </xf>
    <xf numFmtId="0" fontId="9" fillId="12" borderId="5" xfId="0" applyFont="1" applyFill="1" applyBorder="1" applyAlignment="1" applyProtection="1">
      <alignment horizontal="left" vertical="top"/>
      <protection hidden="1"/>
    </xf>
    <xf numFmtId="0" fontId="5" fillId="8" borderId="3" xfId="0" applyFont="1" applyFill="1" applyBorder="1" applyAlignment="1" applyProtection="1">
      <alignment horizontal="left" vertical="center" wrapText="1"/>
      <protection hidden="1"/>
    </xf>
    <xf numFmtId="0" fontId="10" fillId="0" borderId="34" xfId="0" applyFont="1" applyBorder="1" applyAlignment="1" applyProtection="1">
      <alignment horizontal="left" vertical="center"/>
      <protection hidden="1"/>
    </xf>
    <xf numFmtId="0" fontId="10" fillId="0" borderId="35" xfId="0" applyFont="1" applyBorder="1" applyAlignment="1" applyProtection="1">
      <alignment horizontal="left" vertical="center"/>
      <protection hidden="1"/>
    </xf>
    <xf numFmtId="0" fontId="9" fillId="0" borderId="0" xfId="0" applyFont="1" applyBorder="1" applyAlignment="1" applyProtection="1">
      <alignment vertical="center"/>
      <protection hidden="1"/>
    </xf>
    <xf numFmtId="0" fontId="9" fillId="0" borderId="9" xfId="0" applyFont="1" applyBorder="1" applyAlignment="1" applyProtection="1">
      <alignment vertical="center"/>
      <protection hidden="1"/>
    </xf>
    <xf numFmtId="0" fontId="31" fillId="0" borderId="0" xfId="0" applyFont="1" applyFill="1" applyBorder="1" applyAlignment="1">
      <alignment horizontal="center"/>
    </xf>
    <xf numFmtId="0" fontId="5" fillId="4" borderId="57" xfId="0" applyFont="1" applyFill="1" applyBorder="1" applyAlignment="1" applyProtection="1">
      <alignment horizontal="left" vertical="center" wrapText="1"/>
      <protection hidden="1"/>
    </xf>
    <xf numFmtId="0" fontId="5" fillId="4" borderId="16" xfId="0" applyFont="1" applyFill="1" applyBorder="1" applyAlignment="1" applyProtection="1">
      <alignment horizontal="left" vertical="center" wrapText="1"/>
      <protection hidden="1"/>
    </xf>
    <xf numFmtId="0" fontId="11" fillId="0" borderId="0" xfId="0" applyFont="1" applyAlignment="1" applyProtection="1">
      <alignment horizontal="center" vertical="center"/>
      <protection hidden="1"/>
    </xf>
    <xf numFmtId="0" fontId="5" fillId="8" borderId="46" xfId="0" applyFont="1" applyFill="1" applyBorder="1" applyAlignment="1" applyProtection="1">
      <alignment vertical="center" wrapText="1"/>
      <protection hidden="1"/>
    </xf>
    <xf numFmtId="0" fontId="5" fillId="8" borderId="26" xfId="0" applyFont="1" applyFill="1" applyBorder="1" applyAlignment="1" applyProtection="1">
      <alignment vertical="center" wrapText="1"/>
      <protection hidden="1"/>
    </xf>
    <xf numFmtId="0" fontId="5" fillId="8" borderId="19" xfId="0" applyFont="1" applyFill="1" applyBorder="1" applyAlignment="1" applyProtection="1">
      <alignment horizontal="center" vertical="center" wrapText="1"/>
      <protection hidden="1"/>
    </xf>
    <xf numFmtId="0" fontId="5" fillId="8" borderId="24" xfId="0" applyFont="1" applyFill="1" applyBorder="1" applyAlignment="1" applyProtection="1">
      <alignment horizontal="center" vertical="center" wrapText="1"/>
      <protection hidden="1"/>
    </xf>
    <xf numFmtId="0" fontId="9" fillId="4" borderId="47" xfId="0" applyFont="1" applyFill="1" applyBorder="1" applyAlignment="1" applyProtection="1">
      <alignment vertical="center" wrapText="1"/>
      <protection locked="0" hidden="1"/>
    </xf>
    <xf numFmtId="0" fontId="9" fillId="4" borderId="4" xfId="0" applyFont="1" applyFill="1" applyBorder="1" applyAlignment="1" applyProtection="1">
      <alignment vertical="center" wrapText="1"/>
      <protection locked="0" hidden="1"/>
    </xf>
    <xf numFmtId="0" fontId="9" fillId="4" borderId="2" xfId="0" applyFont="1" applyFill="1" applyBorder="1" applyAlignment="1" applyProtection="1">
      <alignment horizontal="center" vertical="center" wrapText="1"/>
      <protection locked="0" hidden="1"/>
    </xf>
    <xf numFmtId="0" fontId="9" fillId="4" borderId="5" xfId="0" applyFont="1" applyFill="1" applyBorder="1" applyAlignment="1" applyProtection="1">
      <alignment horizontal="center" vertical="center" wrapText="1"/>
      <protection locked="0" hidden="1"/>
    </xf>
    <xf numFmtId="0" fontId="9" fillId="4" borderId="51" xfId="0" applyFont="1" applyFill="1" applyBorder="1" applyAlignment="1" applyProtection="1">
      <alignment vertical="center" wrapText="1"/>
      <protection locked="0" hidden="1"/>
    </xf>
    <xf numFmtId="0" fontId="9" fillId="4" borderId="27" xfId="0" applyFont="1" applyFill="1" applyBorder="1" applyAlignment="1" applyProtection="1">
      <alignment vertical="center" wrapText="1"/>
      <protection locked="0" hidden="1"/>
    </xf>
    <xf numFmtId="0" fontId="8" fillId="0" borderId="0" xfId="0" applyFont="1" applyBorder="1" applyAlignment="1" applyProtection="1">
      <alignment horizontal="left" vertical="center" wrapText="1"/>
      <protection hidden="1"/>
    </xf>
    <xf numFmtId="0" fontId="8" fillId="0" borderId="0" xfId="0" applyFont="1" applyBorder="1" applyAlignment="1" applyProtection="1">
      <alignment horizontal="left" vertical="center"/>
      <protection hidden="1"/>
    </xf>
    <xf numFmtId="0" fontId="8" fillId="12" borderId="6" xfId="0" applyFont="1" applyFill="1" applyBorder="1" applyAlignment="1" applyProtection="1">
      <alignment horizontal="left" vertical="top" wrapText="1"/>
      <protection hidden="1"/>
    </xf>
    <xf numFmtId="0" fontId="8" fillId="12" borderId="15" xfId="0" applyFont="1" applyFill="1" applyBorder="1" applyAlignment="1" applyProtection="1">
      <alignment horizontal="left" vertical="top" wrapText="1"/>
      <protection hidden="1"/>
    </xf>
    <xf numFmtId="0" fontId="8" fillId="12" borderId="7" xfId="0" applyFont="1" applyFill="1" applyBorder="1" applyAlignment="1" applyProtection="1">
      <alignment horizontal="left" vertical="top" wrapText="1"/>
      <protection hidden="1"/>
    </xf>
    <xf numFmtId="0" fontId="5" fillId="12" borderId="8" xfId="0" applyFont="1" applyFill="1" applyBorder="1" applyAlignment="1" applyProtection="1">
      <alignment horizontal="left" vertical="top" wrapText="1"/>
      <protection hidden="1"/>
    </xf>
    <xf numFmtId="0" fontId="5" fillId="12" borderId="0" xfId="0" applyFont="1" applyFill="1" applyBorder="1" applyAlignment="1" applyProtection="1">
      <alignment horizontal="left" vertical="top" wrapText="1"/>
      <protection hidden="1"/>
    </xf>
    <xf numFmtId="0" fontId="5" fillId="12" borderId="9" xfId="0" applyFont="1" applyFill="1" applyBorder="1" applyAlignment="1" applyProtection="1">
      <alignment horizontal="left" vertical="top" wrapText="1"/>
      <protection hidden="1"/>
    </xf>
    <xf numFmtId="0" fontId="5" fillId="8" borderId="2" xfId="0" applyFont="1" applyFill="1" applyBorder="1" applyAlignment="1" applyProtection="1">
      <alignment horizontal="center" vertical="center"/>
      <protection hidden="1"/>
    </xf>
    <xf numFmtId="0" fontId="5" fillId="8" borderId="4" xfId="0" applyFont="1" applyFill="1" applyBorder="1" applyAlignment="1" applyProtection="1">
      <alignment horizontal="center" vertical="center"/>
      <protection hidden="1"/>
    </xf>
    <xf numFmtId="0" fontId="5" fillId="8" borderId="28" xfId="0" applyFont="1" applyFill="1" applyBorder="1" applyAlignment="1" applyProtection="1">
      <alignment horizontal="center" vertical="center"/>
      <protection hidden="1"/>
    </xf>
    <xf numFmtId="0" fontId="15" fillId="0" borderId="56" xfId="0" applyFont="1" applyFill="1" applyBorder="1" applyAlignment="1" applyProtection="1">
      <alignment horizontal="center" vertical="center" wrapText="1"/>
      <protection hidden="1"/>
    </xf>
    <xf numFmtId="0" fontId="15" fillId="0" borderId="32" xfId="0" applyFont="1" applyFill="1" applyBorder="1" applyAlignment="1" applyProtection="1">
      <alignment horizontal="center" vertical="center" wrapText="1"/>
      <protection hidden="1"/>
    </xf>
    <xf numFmtId="0" fontId="5" fillId="4" borderId="57" xfId="0" applyFont="1" applyFill="1" applyBorder="1" applyAlignment="1" applyProtection="1">
      <alignment horizontal="center" vertical="center" wrapText="1"/>
      <protection hidden="1"/>
    </xf>
    <xf numFmtId="0" fontId="5" fillId="4" borderId="16" xfId="0" applyFont="1" applyFill="1" applyBorder="1" applyAlignment="1" applyProtection="1">
      <alignment horizontal="center" vertical="center" wrapText="1"/>
      <protection hidden="1"/>
    </xf>
    <xf numFmtId="0" fontId="5" fillId="8" borderId="20" xfId="0" applyFont="1" applyFill="1" applyBorder="1" applyAlignment="1" applyProtection="1">
      <alignment horizontal="left" vertical="center" wrapText="1"/>
      <protection hidden="1"/>
    </xf>
    <xf numFmtId="0" fontId="5" fillId="8" borderId="27" xfId="0" applyFont="1" applyFill="1" applyBorder="1" applyAlignment="1" applyProtection="1">
      <alignment horizontal="left" vertical="center" wrapText="1"/>
      <protection hidden="1"/>
    </xf>
    <xf numFmtId="0" fontId="5" fillId="8" borderId="15" xfId="0" applyFont="1" applyFill="1" applyBorder="1" applyAlignment="1" applyProtection="1">
      <alignment horizontal="left" vertical="center" wrapText="1"/>
      <protection hidden="1"/>
    </xf>
    <xf numFmtId="0" fontId="5" fillId="8" borderId="25" xfId="0" applyFont="1" applyFill="1" applyBorder="1" applyAlignment="1" applyProtection="1">
      <alignment horizontal="left" vertical="center" wrapText="1"/>
      <protection hidden="1"/>
    </xf>
    <xf numFmtId="0" fontId="8" fillId="0" borderId="56" xfId="0" applyFont="1" applyBorder="1" applyAlignment="1" applyProtection="1">
      <alignment horizontal="center" vertical="center" wrapText="1"/>
      <protection hidden="1"/>
    </xf>
    <xf numFmtId="0" fontId="8" fillId="0" borderId="32" xfId="0" applyFont="1" applyBorder="1" applyAlignment="1" applyProtection="1">
      <alignment horizontal="center" vertical="center" wrapText="1"/>
      <protection hidden="1"/>
    </xf>
    <xf numFmtId="164" fontId="9" fillId="4" borderId="48" xfId="0" applyNumberFormat="1" applyFont="1" applyFill="1" applyBorder="1" applyAlignment="1" applyProtection="1">
      <alignment horizontal="center" vertical="center" wrapText="1"/>
      <protection locked="0"/>
    </xf>
    <xf numFmtId="164" fontId="9" fillId="4" borderId="16" xfId="0" applyNumberFormat="1" applyFont="1" applyFill="1" applyBorder="1" applyAlignment="1" applyProtection="1">
      <alignment horizontal="center" vertical="center" wrapText="1"/>
      <protection locked="0"/>
    </xf>
    <xf numFmtId="0" fontId="46" fillId="12" borderId="8" xfId="2" applyFont="1" applyFill="1" applyBorder="1" applyAlignment="1" applyProtection="1">
      <alignment horizontal="left" vertical="top" wrapText="1"/>
      <protection locked="0"/>
    </xf>
    <xf numFmtId="0" fontId="46" fillId="12" borderId="0" xfId="2" applyFont="1" applyFill="1" applyBorder="1" applyAlignment="1" applyProtection="1">
      <alignment horizontal="left" vertical="top" wrapText="1"/>
      <protection locked="0"/>
    </xf>
    <xf numFmtId="0" fontId="46" fillId="12" borderId="9" xfId="2" applyFont="1" applyFill="1" applyBorder="1" applyAlignment="1" applyProtection="1">
      <alignment horizontal="left" vertical="top" wrapText="1"/>
      <protection locked="0"/>
    </xf>
    <xf numFmtId="0" fontId="9" fillId="0" borderId="0" xfId="0" applyFont="1" applyBorder="1" applyAlignment="1" applyProtection="1">
      <alignment horizontal="left" vertical="top" wrapText="1"/>
      <protection hidden="1"/>
    </xf>
    <xf numFmtId="164" fontId="9" fillId="0" borderId="20" xfId="0" applyNumberFormat="1" applyFont="1" applyFill="1" applyBorder="1" applyAlignment="1" applyProtection="1">
      <alignment horizontal="center" vertical="center" wrapText="1"/>
      <protection hidden="1"/>
    </xf>
    <xf numFmtId="164" fontId="9" fillId="0" borderId="29" xfId="0" applyNumberFormat="1" applyFont="1" applyFill="1" applyBorder="1" applyAlignment="1" applyProtection="1">
      <alignment horizontal="center" vertical="center" wrapText="1"/>
      <protection hidden="1"/>
    </xf>
    <xf numFmtId="0" fontId="5" fillId="8" borderId="19" xfId="0" applyFont="1" applyFill="1" applyBorder="1" applyAlignment="1" applyProtection="1">
      <alignment horizontal="center" vertical="center"/>
      <protection hidden="1"/>
    </xf>
    <xf numFmtId="0" fontId="5" fillId="8" borderId="30" xfId="0" applyFont="1" applyFill="1" applyBorder="1" applyAlignment="1" applyProtection="1">
      <alignment horizontal="center" vertical="center"/>
      <protection hidden="1"/>
    </xf>
    <xf numFmtId="0" fontId="9" fillId="12" borderId="10" xfId="0" applyFont="1" applyFill="1" applyBorder="1" applyAlignment="1" applyProtection="1">
      <alignment horizontal="left" vertical="top" wrapText="1"/>
      <protection hidden="1"/>
    </xf>
    <xf numFmtId="0" fontId="10" fillId="12" borderId="14" xfId="0" applyFont="1" applyFill="1" applyBorder="1" applyAlignment="1" applyProtection="1">
      <alignment horizontal="left" vertical="top" wrapText="1"/>
      <protection hidden="1"/>
    </xf>
    <xf numFmtId="0" fontId="10" fillId="12" borderId="11" xfId="0" applyFont="1" applyFill="1" applyBorder="1" applyAlignment="1" applyProtection="1">
      <alignment horizontal="left" vertical="top" wrapText="1"/>
      <protection hidden="1"/>
    </xf>
    <xf numFmtId="0" fontId="5" fillId="12" borderId="6" xfId="0" applyFont="1" applyFill="1" applyBorder="1" applyAlignment="1" applyProtection="1">
      <alignment horizontal="left" vertical="top" wrapText="1"/>
      <protection hidden="1"/>
    </xf>
    <xf numFmtId="0" fontId="5" fillId="12" borderId="15" xfId="0" applyFont="1" applyFill="1" applyBorder="1" applyAlignment="1" applyProtection="1">
      <alignment horizontal="left" vertical="top" wrapText="1"/>
      <protection hidden="1"/>
    </xf>
    <xf numFmtId="0" fontId="5" fillId="12" borderId="7" xfId="0" applyFont="1" applyFill="1" applyBorder="1" applyAlignment="1" applyProtection="1">
      <alignment horizontal="left" vertical="top" wrapText="1"/>
      <protection hidden="1"/>
    </xf>
    <xf numFmtId="0" fontId="15" fillId="12" borderId="6" xfId="0" applyFont="1" applyFill="1" applyBorder="1" applyAlignment="1" applyProtection="1">
      <alignment horizontal="left" vertical="center" wrapText="1"/>
      <protection hidden="1"/>
    </xf>
    <xf numFmtId="0" fontId="15" fillId="12" borderId="15" xfId="0" applyFont="1" applyFill="1" applyBorder="1" applyAlignment="1" applyProtection="1">
      <alignment horizontal="left" vertical="center" wrapText="1"/>
      <protection hidden="1"/>
    </xf>
    <xf numFmtId="0" fontId="15" fillId="12" borderId="7" xfId="0" applyFont="1" applyFill="1" applyBorder="1" applyAlignment="1" applyProtection="1">
      <alignment horizontal="left" vertical="center" wrapText="1"/>
      <protection hidden="1"/>
    </xf>
    <xf numFmtId="14" fontId="7" fillId="0" borderId="0" xfId="0" applyNumberFormat="1" applyFont="1" applyBorder="1" applyAlignment="1">
      <alignment horizontal="center" wrapText="1"/>
    </xf>
    <xf numFmtId="0" fontId="7" fillId="0" borderId="0" xfId="0" applyFont="1" applyBorder="1" applyAlignment="1">
      <alignment horizontal="center" wrapText="1"/>
    </xf>
    <xf numFmtId="0" fontId="5" fillId="0" borderId="0" xfId="0" applyFont="1" applyBorder="1" applyAlignment="1">
      <alignment horizontal="left"/>
    </xf>
    <xf numFmtId="0" fontId="5" fillId="4" borderId="34" xfId="0" applyFont="1" applyFill="1" applyBorder="1" applyAlignment="1">
      <alignment horizontal="left" vertical="center" wrapText="1"/>
    </xf>
    <xf numFmtId="0" fontId="5" fillId="4" borderId="3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31" xfId="0" applyFont="1" applyFill="1" applyBorder="1" applyAlignment="1">
      <alignment horizontal="left" vertical="center" wrapText="1"/>
    </xf>
    <xf numFmtId="0" fontId="5" fillId="4" borderId="33" xfId="0" applyFont="1" applyFill="1" applyBorder="1" applyAlignment="1">
      <alignment horizontal="left" vertical="center" wrapText="1"/>
    </xf>
    <xf numFmtId="0" fontId="5" fillId="4" borderId="38" xfId="0" applyFont="1" applyFill="1" applyBorder="1" applyAlignment="1">
      <alignment horizontal="left" vertical="center" wrapText="1"/>
    </xf>
    <xf numFmtId="0" fontId="5" fillId="4" borderId="39" xfId="0" applyFont="1" applyFill="1" applyBorder="1" applyAlignment="1">
      <alignment horizontal="left" vertical="center" wrapText="1"/>
    </xf>
    <xf numFmtId="0" fontId="5" fillId="4" borderId="41" xfId="0" applyFont="1" applyFill="1" applyBorder="1" applyAlignment="1">
      <alignment horizontal="left" vertical="center" wrapText="1"/>
    </xf>
    <xf numFmtId="0" fontId="5" fillId="4" borderId="40" xfId="0" applyFont="1" applyFill="1" applyBorder="1" applyAlignment="1">
      <alignment horizontal="left" vertical="center" wrapText="1"/>
    </xf>
    <xf numFmtId="0" fontId="5" fillId="15" borderId="0" xfId="0" applyFont="1" applyFill="1" applyBorder="1" applyAlignment="1">
      <alignment horizontal="left" vertical="center"/>
    </xf>
    <xf numFmtId="0" fontId="56" fillId="0" borderId="9" xfId="0" applyFont="1" applyBorder="1" applyAlignment="1">
      <alignment horizontal="left" vertical="center"/>
    </xf>
    <xf numFmtId="0" fontId="5" fillId="0" borderId="0" xfId="0" applyFont="1" applyFill="1" applyBorder="1" applyAlignment="1">
      <alignment horizontal="left"/>
    </xf>
    <xf numFmtId="0" fontId="8" fillId="0" borderId="57" xfId="0" applyFont="1" applyBorder="1" applyAlignment="1" applyProtection="1">
      <alignment horizontal="center" vertical="center" wrapText="1"/>
      <protection hidden="1"/>
    </xf>
    <xf numFmtId="0" fontId="15" fillId="0" borderId="57" xfId="0" applyFont="1" applyFill="1" applyBorder="1" applyAlignment="1" applyProtection="1">
      <alignment horizontal="center" vertical="center" wrapText="1"/>
      <protection hidden="1"/>
    </xf>
    <xf numFmtId="0" fontId="5" fillId="8" borderId="6" xfId="0" applyFont="1" applyFill="1" applyBorder="1" applyAlignment="1" applyProtection="1">
      <alignment horizontal="left" vertical="center"/>
      <protection hidden="1"/>
    </xf>
    <xf numFmtId="0" fontId="5" fillId="8" borderId="15" xfId="0" applyFont="1" applyFill="1" applyBorder="1" applyAlignment="1" applyProtection="1">
      <alignment horizontal="left" vertical="center"/>
      <protection hidden="1"/>
    </xf>
    <xf numFmtId="0" fontId="5" fillId="8" borderId="4" xfId="0" applyFont="1" applyFill="1" applyBorder="1" applyAlignment="1" applyProtection="1">
      <alignment horizontal="left" vertical="center"/>
      <protection hidden="1"/>
    </xf>
    <xf numFmtId="0" fontId="5" fillId="8" borderId="7" xfId="0" applyFont="1" applyFill="1" applyBorder="1" applyAlignment="1" applyProtection="1">
      <alignment horizontal="left" vertical="center"/>
      <protection hidden="1"/>
    </xf>
    <xf numFmtId="0" fontId="5" fillId="0" borderId="41" xfId="0" applyFont="1" applyBorder="1" applyAlignment="1" applyProtection="1">
      <alignment horizontal="center" vertical="center"/>
      <protection hidden="1"/>
    </xf>
    <xf numFmtId="0" fontId="5" fillId="8" borderId="56" xfId="0" applyFont="1" applyFill="1" applyBorder="1" applyAlignment="1" applyProtection="1">
      <alignment horizontal="center" vertical="center" wrapText="1"/>
      <protection hidden="1"/>
    </xf>
    <xf numFmtId="0" fontId="5" fillId="8" borderId="57" xfId="0" applyFont="1" applyFill="1" applyBorder="1" applyAlignment="1" applyProtection="1">
      <alignment horizontal="center" vertical="center" wrapText="1"/>
      <protection hidden="1"/>
    </xf>
    <xf numFmtId="0" fontId="5" fillId="8" borderId="32" xfId="0" applyFont="1" applyFill="1" applyBorder="1" applyAlignment="1" applyProtection="1">
      <alignment horizontal="center" vertical="center" wrapText="1"/>
      <protection hidden="1"/>
    </xf>
    <xf numFmtId="0" fontId="5" fillId="6" borderId="48" xfId="0" applyFont="1" applyFill="1" applyBorder="1" applyAlignment="1" applyProtection="1">
      <alignment horizontal="center" vertical="center"/>
      <protection locked="0" hidden="1"/>
    </xf>
    <xf numFmtId="0" fontId="5" fillId="6" borderId="57" xfId="0" applyFont="1" applyFill="1" applyBorder="1" applyAlignment="1" applyProtection="1">
      <alignment horizontal="center" vertical="center"/>
      <protection locked="0" hidden="1"/>
    </xf>
    <xf numFmtId="0" fontId="5" fillId="6" borderId="16" xfId="0" applyFont="1" applyFill="1" applyBorder="1" applyAlignment="1" applyProtection="1">
      <alignment horizontal="center" vertical="center"/>
      <protection locked="0" hidden="1"/>
    </xf>
    <xf numFmtId="14" fontId="7" fillId="0" borderId="0" xfId="0" applyNumberFormat="1" applyFont="1" applyFill="1" applyAlignment="1" applyProtection="1">
      <alignment horizontal="center"/>
      <protection hidden="1"/>
    </xf>
    <xf numFmtId="0" fontId="7" fillId="0" borderId="0" xfId="0" applyFont="1" applyFill="1" applyAlignment="1" applyProtection="1">
      <alignment horizontal="center"/>
      <protection hidden="1"/>
    </xf>
    <xf numFmtId="0" fontId="5" fillId="4" borderId="39" xfId="0" applyFont="1" applyFill="1" applyBorder="1" applyAlignment="1" applyProtection="1">
      <alignment horizontal="left" vertical="center" wrapText="1"/>
      <protection hidden="1"/>
    </xf>
    <xf numFmtId="0" fontId="5" fillId="4" borderId="34" xfId="0" applyFont="1" applyFill="1" applyBorder="1" applyAlignment="1" applyProtection="1">
      <alignment horizontal="left" vertical="center" wrapText="1"/>
      <protection hidden="1"/>
    </xf>
    <xf numFmtId="0" fontId="5" fillId="4" borderId="35" xfId="0" applyFont="1" applyFill="1" applyBorder="1" applyAlignment="1" applyProtection="1">
      <alignment horizontal="left" vertical="center" wrapText="1"/>
      <protection hidden="1"/>
    </xf>
    <xf numFmtId="0" fontId="5" fillId="4" borderId="41" xfId="0" applyFont="1" applyFill="1" applyBorder="1" applyAlignment="1" applyProtection="1">
      <alignment horizontal="left" vertical="center" wrapText="1"/>
      <protection hidden="1"/>
    </xf>
    <xf numFmtId="0" fontId="5" fillId="4" borderId="0" xfId="0" applyFont="1" applyFill="1" applyBorder="1" applyAlignment="1" applyProtection="1">
      <alignment horizontal="left" vertical="center" wrapText="1"/>
      <protection hidden="1"/>
    </xf>
    <xf numFmtId="0" fontId="5" fillId="4" borderId="31" xfId="0" applyFont="1" applyFill="1" applyBorder="1" applyAlignment="1" applyProtection="1">
      <alignment horizontal="left" vertical="center" wrapText="1"/>
      <protection hidden="1"/>
    </xf>
    <xf numFmtId="0" fontId="5" fillId="4" borderId="54" xfId="0" applyFont="1" applyFill="1" applyBorder="1" applyAlignment="1" applyProtection="1">
      <alignment horizontal="left" vertical="center" wrapText="1"/>
      <protection hidden="1"/>
    </xf>
    <xf numFmtId="0" fontId="5" fillId="4" borderId="14" xfId="0" applyFont="1" applyFill="1" applyBorder="1" applyAlignment="1" applyProtection="1">
      <alignment horizontal="left" vertical="center" wrapText="1"/>
      <protection hidden="1"/>
    </xf>
    <xf numFmtId="0" fontId="5" fillId="4" borderId="55" xfId="0" applyFont="1" applyFill="1" applyBorder="1" applyAlignment="1" applyProtection="1">
      <alignment horizontal="left" vertical="center" wrapText="1"/>
      <protection hidden="1"/>
    </xf>
    <xf numFmtId="0" fontId="14" fillId="4" borderId="47" xfId="0" applyFont="1" applyFill="1" applyBorder="1" applyAlignment="1" applyProtection="1">
      <alignment horizontal="center" vertical="center" wrapText="1"/>
      <protection hidden="1"/>
    </xf>
    <xf numFmtId="0" fontId="14" fillId="4" borderId="51" xfId="0" applyFont="1" applyFill="1" applyBorder="1" applyAlignment="1" applyProtection="1">
      <alignment horizontal="center" vertical="center" wrapText="1"/>
      <protection hidden="1"/>
    </xf>
    <xf numFmtId="0" fontId="8" fillId="4" borderId="15" xfId="0" applyFont="1" applyFill="1" applyBorder="1" applyAlignment="1" applyProtection="1">
      <alignment vertical="center" wrapText="1"/>
      <protection hidden="1"/>
    </xf>
    <xf numFmtId="0" fontId="8" fillId="4" borderId="33" xfId="0" applyFont="1" applyFill="1" applyBorder="1" applyAlignment="1" applyProtection="1">
      <alignment vertical="center" wrapText="1"/>
      <protection hidden="1"/>
    </xf>
    <xf numFmtId="0" fontId="8" fillId="4" borderId="15" xfId="0" applyFont="1" applyFill="1" applyBorder="1" applyAlignment="1" applyProtection="1">
      <alignment horizontal="center" vertical="center" wrapText="1"/>
      <protection hidden="1"/>
    </xf>
    <xf numFmtId="0" fontId="8" fillId="4" borderId="33" xfId="0" applyFont="1" applyFill="1" applyBorder="1" applyAlignment="1" applyProtection="1">
      <alignment horizontal="center" vertical="center" wrapText="1"/>
      <protection hidden="1"/>
    </xf>
    <xf numFmtId="0" fontId="8" fillId="4" borderId="15" xfId="0" applyFont="1" applyFill="1" applyBorder="1" applyAlignment="1" applyProtection="1">
      <alignment horizontal="left" vertical="center" wrapText="1" indent="1"/>
      <protection hidden="1"/>
    </xf>
    <xf numFmtId="0" fontId="8" fillId="4" borderId="36" xfId="0" applyFont="1" applyFill="1" applyBorder="1" applyAlignment="1" applyProtection="1">
      <alignment horizontal="left" vertical="center" wrapText="1" indent="1"/>
      <protection hidden="1"/>
    </xf>
    <xf numFmtId="0" fontId="8" fillId="4" borderId="33" xfId="0" applyFont="1" applyFill="1" applyBorder="1" applyAlignment="1" applyProtection="1">
      <alignment horizontal="left" vertical="center" wrapText="1" indent="1"/>
      <protection hidden="1"/>
    </xf>
    <xf numFmtId="0" fontId="8" fillId="4" borderId="38" xfId="0" applyFont="1" applyFill="1" applyBorder="1" applyAlignment="1" applyProtection="1">
      <alignment horizontal="left" vertical="center" wrapText="1" indent="1"/>
      <protection hidden="1"/>
    </xf>
    <xf numFmtId="0" fontId="9" fillId="4" borderId="57" xfId="0" applyFont="1" applyFill="1" applyBorder="1" applyAlignment="1" applyProtection="1">
      <alignment horizontal="right" vertical="center"/>
      <protection hidden="1"/>
    </xf>
    <xf numFmtId="0" fontId="15" fillId="4" borderId="57" xfId="0" applyFont="1" applyFill="1" applyBorder="1" applyAlignment="1" applyProtection="1">
      <alignment horizontal="center" vertical="center"/>
      <protection locked="0" hidden="1"/>
    </xf>
    <xf numFmtId="0" fontId="9" fillId="4" borderId="57" xfId="0" applyFont="1" applyFill="1" applyBorder="1" applyAlignment="1" applyProtection="1">
      <alignment horizontal="left" vertical="center"/>
      <protection hidden="1"/>
    </xf>
    <xf numFmtId="0" fontId="9" fillId="4" borderId="32" xfId="0" applyFont="1" applyFill="1" applyBorder="1" applyAlignment="1" applyProtection="1">
      <alignment horizontal="left" vertical="center"/>
      <protection hidden="1"/>
    </xf>
    <xf numFmtId="0" fontId="20" fillId="16" borderId="2" xfId="0" applyFont="1" applyFill="1" applyBorder="1" applyAlignment="1" applyProtection="1">
      <alignment horizontal="left" vertical="top" wrapText="1"/>
      <protection hidden="1"/>
    </xf>
    <xf numFmtId="0" fontId="20" fillId="16" borderId="4" xfId="0" applyFont="1" applyFill="1" applyBorder="1" applyAlignment="1" applyProtection="1">
      <alignment horizontal="left" vertical="top" wrapText="1"/>
      <protection hidden="1"/>
    </xf>
    <xf numFmtId="0" fontId="20" fillId="16" borderId="5" xfId="0" applyFont="1" applyFill="1" applyBorder="1" applyAlignment="1" applyProtection="1">
      <alignment horizontal="left" vertical="top" wrapText="1"/>
      <protection hidden="1"/>
    </xf>
    <xf numFmtId="0" fontId="9" fillId="4" borderId="47" xfId="0" applyFont="1" applyFill="1" applyBorder="1" applyAlignment="1" applyProtection="1">
      <alignment horizontal="left" vertical="center" wrapText="1"/>
      <protection locked="0"/>
    </xf>
    <xf numFmtId="0" fontId="9" fillId="4" borderId="4" xfId="0" applyFont="1" applyFill="1" applyBorder="1" applyAlignment="1" applyProtection="1">
      <alignment horizontal="left" vertical="center" wrapText="1"/>
      <protection locked="0"/>
    </xf>
    <xf numFmtId="0" fontId="9" fillId="4" borderId="5" xfId="0" applyFont="1" applyFill="1" applyBorder="1" applyAlignment="1" applyProtection="1">
      <alignment horizontal="left" vertical="center" wrapText="1"/>
      <protection locked="0"/>
    </xf>
    <xf numFmtId="0" fontId="5" fillId="8" borderId="46" xfId="0" applyFont="1" applyFill="1" applyBorder="1" applyAlignment="1" applyProtection="1">
      <alignment horizontal="left" vertical="center" wrapText="1"/>
      <protection hidden="1"/>
    </xf>
    <xf numFmtId="0" fontId="5" fillId="8" borderId="26" xfId="0" applyFont="1" applyFill="1" applyBorder="1" applyAlignment="1" applyProtection="1">
      <alignment horizontal="left" vertical="center" wrapText="1"/>
      <protection hidden="1"/>
    </xf>
    <xf numFmtId="0" fontId="5" fillId="8" borderId="24" xfId="0" applyFont="1" applyFill="1" applyBorder="1" applyAlignment="1" applyProtection="1">
      <alignment horizontal="left" vertical="center" wrapText="1"/>
      <protection hidden="1"/>
    </xf>
    <xf numFmtId="0" fontId="21" fillId="0" borderId="0" xfId="0" applyFont="1" applyAlignment="1" applyProtection="1">
      <alignment horizontal="left" vertical="center"/>
      <protection hidden="1"/>
    </xf>
    <xf numFmtId="0" fontId="8" fillId="15" borderId="0" xfId="0" applyFont="1" applyFill="1" applyBorder="1" applyAlignment="1">
      <alignment horizontal="left" vertical="top" wrapText="1"/>
    </xf>
    <xf numFmtId="0" fontId="5" fillId="12" borderId="0" xfId="0" applyFont="1" applyFill="1" applyBorder="1" applyAlignment="1">
      <alignment horizontal="left" vertical="center" wrapText="1"/>
    </xf>
    <xf numFmtId="0" fontId="46" fillId="12" borderId="0" xfId="2" applyFont="1" applyFill="1" applyBorder="1" applyAlignment="1">
      <alignment horizontal="left" vertical="center" wrapText="1"/>
    </xf>
    <xf numFmtId="0" fontId="46" fillId="12" borderId="9" xfId="2" applyFont="1" applyFill="1" applyBorder="1" applyAlignment="1">
      <alignment horizontal="left" vertical="center" wrapText="1"/>
    </xf>
    <xf numFmtId="0" fontId="46" fillId="12" borderId="0" xfId="2" applyFont="1" applyFill="1" applyBorder="1" applyAlignment="1" applyProtection="1">
      <alignment horizontal="left" vertical="center"/>
      <protection locked="0"/>
    </xf>
    <xf numFmtId="0" fontId="46" fillId="12" borderId="9" xfId="2" applyFont="1" applyFill="1" applyBorder="1" applyAlignment="1" applyProtection="1">
      <alignment horizontal="left" vertical="center"/>
      <protection locked="0"/>
    </xf>
    <xf numFmtId="0" fontId="38" fillId="0" borderId="0" xfId="0" applyFont="1" applyAlignment="1">
      <alignment horizontal="left" vertical="center" wrapText="1"/>
    </xf>
    <xf numFmtId="0" fontId="8" fillId="12" borderId="2" xfId="0" applyFont="1" applyFill="1" applyBorder="1" applyAlignment="1">
      <alignment horizontal="center" vertical="center" wrapText="1"/>
    </xf>
    <xf numFmtId="0" fontId="8" fillId="12" borderId="4" xfId="0" applyFont="1" applyFill="1" applyBorder="1" applyAlignment="1">
      <alignment horizontal="center" vertical="center" wrapText="1"/>
    </xf>
    <xf numFmtId="0" fontId="8" fillId="12" borderId="5" xfId="0" applyFont="1" applyFill="1" applyBorder="1" applyAlignment="1">
      <alignment horizontal="center" vertical="center" wrapText="1"/>
    </xf>
    <xf numFmtId="0" fontId="42" fillId="0" borderId="0" xfId="0" applyFont="1" applyAlignment="1">
      <alignment horizontal="center" vertical="center"/>
    </xf>
    <xf numFmtId="0" fontId="5" fillId="12" borderId="14" xfId="0" applyFont="1" applyFill="1" applyBorder="1" applyAlignment="1">
      <alignment horizontal="left" vertical="center" wrapText="1"/>
    </xf>
    <xf numFmtId="0" fontId="5" fillId="0" borderId="47"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 xfId="0" applyFont="1" applyBorder="1" applyAlignment="1">
      <alignment horizontal="left" vertical="center"/>
    </xf>
    <xf numFmtId="0" fontId="5" fillId="0" borderId="10" xfId="0" applyFont="1" applyBorder="1" applyAlignment="1">
      <alignment horizontal="right"/>
    </xf>
    <xf numFmtId="0" fontId="5" fillId="0" borderId="14" xfId="0" applyFont="1" applyBorder="1" applyAlignment="1">
      <alignment horizontal="right"/>
    </xf>
    <xf numFmtId="0" fontId="5" fillId="0" borderId="11" xfId="0" applyFont="1" applyBorder="1" applyAlignment="1">
      <alignment horizontal="right"/>
    </xf>
    <xf numFmtId="0" fontId="8" fillId="0" borderId="51" xfId="0" applyFont="1" applyBorder="1" applyAlignment="1">
      <alignment horizontal="left" vertical="center"/>
    </xf>
    <xf numFmtId="0" fontId="8" fillId="0" borderId="27" xfId="0" applyFont="1" applyBorder="1" applyAlignment="1">
      <alignment horizontal="left" vertical="center"/>
    </xf>
    <xf numFmtId="0" fontId="5" fillId="12" borderId="6" xfId="0" applyFont="1" applyFill="1" applyBorder="1" applyAlignment="1">
      <alignment horizontal="left" vertical="center"/>
    </xf>
    <xf numFmtId="0" fontId="5" fillId="12" borderId="15" xfId="0" applyFont="1" applyFill="1" applyBorder="1" applyAlignment="1">
      <alignment horizontal="left" vertical="center"/>
    </xf>
    <xf numFmtId="0" fontId="5" fillId="12" borderId="7" xfId="0" applyFont="1" applyFill="1" applyBorder="1" applyAlignment="1">
      <alignment horizontal="left" vertical="center"/>
    </xf>
    <xf numFmtId="0" fontId="5" fillId="0" borderId="47" xfId="0" applyFont="1" applyBorder="1" applyAlignment="1">
      <alignment horizontal="left" vertical="center" wrapText="1"/>
    </xf>
    <xf numFmtId="0" fontId="5" fillId="0" borderId="4" xfId="0" applyFont="1" applyBorder="1" applyAlignment="1">
      <alignment horizontal="left" vertical="center" wrapText="1"/>
    </xf>
    <xf numFmtId="0" fontId="5" fillId="0" borderId="14" xfId="0" applyFont="1" applyBorder="1" applyAlignment="1">
      <alignment horizontal="left"/>
    </xf>
    <xf numFmtId="0" fontId="5" fillId="0" borderId="11" xfId="0" applyFont="1" applyBorder="1" applyAlignment="1">
      <alignment horizontal="left"/>
    </xf>
    <xf numFmtId="0" fontId="5" fillId="0" borderId="9" xfId="0" applyFont="1" applyBorder="1" applyAlignment="1">
      <alignment horizontal="left"/>
    </xf>
    <xf numFmtId="0" fontId="5" fillId="0" borderId="2" xfId="0" applyFont="1" applyBorder="1" applyAlignment="1">
      <alignment horizontal="right"/>
    </xf>
    <xf numFmtId="0" fontId="5" fillId="0" borderId="4" xfId="0" applyFont="1" applyBorder="1" applyAlignment="1">
      <alignment horizontal="right"/>
    </xf>
    <xf numFmtId="0" fontId="5" fillId="0" borderId="5" xfId="0" applyFont="1" applyBorder="1" applyAlignment="1">
      <alignment horizontal="right"/>
    </xf>
    <xf numFmtId="0" fontId="5" fillId="0" borderId="4" xfId="0" applyFont="1" applyBorder="1" applyAlignment="1">
      <alignment horizontal="left"/>
    </xf>
    <xf numFmtId="0" fontId="9" fillId="0" borderId="2" xfId="0" applyFont="1" applyBorder="1" applyAlignment="1" applyProtection="1">
      <alignment horizontal="right"/>
      <protection hidden="1"/>
    </xf>
    <xf numFmtId="0" fontId="9" fillId="0" borderId="4" xfId="0" applyFont="1" applyBorder="1" applyAlignment="1" applyProtection="1">
      <alignment horizontal="right"/>
      <protection hidden="1"/>
    </xf>
    <xf numFmtId="0" fontId="9" fillId="0" borderId="5" xfId="0" applyFont="1" applyBorder="1" applyAlignment="1" applyProtection="1">
      <alignment horizontal="right"/>
      <protection hidden="1"/>
    </xf>
    <xf numFmtId="0" fontId="58" fillId="0" borderId="0" xfId="0" applyFont="1" applyAlignment="1">
      <alignment horizontal="left" vertical="top" wrapText="1"/>
    </xf>
    <xf numFmtId="0" fontId="37" fillId="0" borderId="0" xfId="0" applyFont="1" applyAlignment="1">
      <alignment horizontal="left" vertical="top" wrapText="1"/>
    </xf>
    <xf numFmtId="0" fontId="15" fillId="0" borderId="33" xfId="0" applyFont="1" applyBorder="1" applyAlignment="1">
      <alignment horizontal="left" wrapText="1"/>
    </xf>
    <xf numFmtId="0" fontId="25" fillId="0" borderId="0" xfId="0" applyFont="1" applyBorder="1" applyAlignment="1">
      <alignment horizontal="left" vertical="top" wrapText="1"/>
    </xf>
    <xf numFmtId="0" fontId="8" fillId="15" borderId="0" xfId="0" applyFont="1" applyFill="1" applyBorder="1" applyAlignment="1" applyProtection="1">
      <alignment horizontal="left" vertical="top" wrapText="1"/>
      <protection hidden="1"/>
    </xf>
    <xf numFmtId="0" fontId="9" fillId="8" borderId="46" xfId="0" applyFont="1" applyFill="1" applyBorder="1" applyAlignment="1">
      <alignment horizontal="center" vertical="center" wrapText="1"/>
    </xf>
    <xf numFmtId="0" fontId="9" fillId="8" borderId="26" xfId="0" applyFont="1" applyFill="1" applyBorder="1" applyAlignment="1">
      <alignment horizontal="center" vertical="center" wrapText="1"/>
    </xf>
    <xf numFmtId="0" fontId="5" fillId="0" borderId="15"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right" vertical="top" wrapText="1"/>
    </xf>
    <xf numFmtId="0" fontId="5" fillId="0" borderId="47"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4" xfId="0" applyFont="1" applyBorder="1" applyAlignment="1">
      <alignment horizontal="right" vertical="center" wrapText="1"/>
    </xf>
    <xf numFmtId="0" fontId="5" fillId="0" borderId="0" xfId="0" applyFont="1" applyBorder="1" applyAlignment="1">
      <alignment horizontal="right"/>
    </xf>
    <xf numFmtId="0" fontId="8" fillId="15" borderId="0" xfId="0" applyFont="1" applyFill="1" applyAlignment="1" applyProtection="1">
      <alignment horizontal="left" vertical="top" wrapText="1"/>
      <protection hidden="1"/>
    </xf>
    <xf numFmtId="0" fontId="56" fillId="0" borderId="0" xfId="0" applyFont="1" applyAlignment="1" applyProtection="1">
      <alignment horizontal="left" vertical="center"/>
    </xf>
    <xf numFmtId="0" fontId="9" fillId="0" borderId="1" xfId="0" applyFont="1" applyBorder="1" applyAlignment="1" applyProtection="1">
      <alignment horizontal="center" vertical="center"/>
    </xf>
    <xf numFmtId="0" fontId="9" fillId="0" borderId="1" xfId="0" applyFont="1" applyBorder="1" applyAlignment="1" applyProtection="1">
      <alignment horizontal="center" vertical="center"/>
      <protection locked="0"/>
    </xf>
    <xf numFmtId="14" fontId="7" fillId="0" borderId="0" xfId="0" applyNumberFormat="1" applyFont="1" applyAlignment="1" applyProtection="1">
      <alignment horizontal="center" vertical="center"/>
    </xf>
    <xf numFmtId="0" fontId="7" fillId="0" borderId="0" xfId="0" applyFont="1" applyAlignment="1" applyProtection="1">
      <alignment horizontal="center" vertical="center"/>
    </xf>
    <xf numFmtId="0" fontId="5" fillId="0" borderId="1" xfId="0" applyFont="1" applyBorder="1" applyAlignment="1" applyProtection="1">
      <alignment horizontal="left" vertical="top" wrapText="1"/>
      <protection locked="0"/>
    </xf>
  </cellXfs>
  <cellStyles count="3">
    <cellStyle name="Link" xfId="2" builtinId="8"/>
    <cellStyle name="Standard" xfId="0" builtinId="0"/>
    <cellStyle name="Währung" xfId="1" builtinId="4"/>
  </cellStyles>
  <dxfs count="310">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rgb="FFFF0000"/>
      </font>
      <fill>
        <patternFill patternType="none">
          <bgColor auto="1"/>
        </patternFill>
      </fill>
    </dxf>
    <dxf>
      <font>
        <color theme="0" tint="-0.34998626667073579"/>
      </font>
    </dxf>
    <dxf>
      <fill>
        <patternFill>
          <bgColor rgb="FFEBF1DE"/>
        </patternFill>
      </fill>
    </dxf>
    <dxf>
      <font>
        <color theme="1"/>
      </font>
      <fill>
        <patternFill>
          <bgColor rgb="FFE3B5A2"/>
        </patternFill>
      </fill>
    </dxf>
    <dxf>
      <fill>
        <patternFill>
          <bgColor rgb="FFEBF1DE"/>
        </patternFill>
      </fill>
    </dxf>
    <dxf>
      <fill>
        <patternFill>
          <bgColor rgb="FFEBF1DE"/>
        </patternFill>
      </fill>
    </dxf>
    <dxf>
      <font>
        <color theme="0" tint="-0.34998626667073579"/>
      </font>
    </dxf>
    <dxf>
      <fill>
        <patternFill>
          <bgColor rgb="FFEBF1DE"/>
        </patternFill>
      </fill>
    </dxf>
    <dxf>
      <font>
        <color theme="1"/>
      </font>
      <fill>
        <patternFill>
          <bgColor rgb="FFE3B5A2"/>
        </patternFill>
      </fill>
    </dxf>
    <dxf>
      <fill>
        <patternFill>
          <bgColor rgb="FFEBF1DE"/>
        </patternFill>
      </fill>
    </dxf>
    <dxf>
      <fill>
        <patternFill>
          <bgColor rgb="FFEBF1DE"/>
        </patternFill>
      </fill>
    </dxf>
    <dxf>
      <font>
        <color theme="0" tint="-0.34998626667073579"/>
      </font>
    </dxf>
    <dxf>
      <fill>
        <patternFill>
          <bgColor rgb="FFEBF1DE"/>
        </patternFill>
      </fill>
    </dxf>
    <dxf>
      <font>
        <color theme="1"/>
      </font>
      <fill>
        <patternFill>
          <bgColor rgb="FFE3B5A2"/>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BF1DE"/>
        </patternFill>
      </fill>
    </dxf>
    <dxf>
      <fill>
        <patternFill>
          <bgColor rgb="FFEBF1DE"/>
        </patternFill>
      </fill>
    </dxf>
    <dxf>
      <fill>
        <patternFill>
          <bgColor rgb="FFE3B5A2"/>
        </patternFill>
      </fill>
    </dxf>
    <dxf>
      <font>
        <color theme="0" tint="-0.34998626667073579"/>
      </font>
    </dxf>
    <dxf>
      <font>
        <b val="0"/>
        <i val="0"/>
        <strike val="0"/>
        <u val="none"/>
        <color rgb="FFFFFFFF"/>
      </font>
      <fill>
        <patternFill>
          <fgColor rgb="FFFFFFFF"/>
          <bgColor rgb="FFFFFFFF"/>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3B5A2"/>
        </patternFill>
      </fill>
    </dxf>
    <dxf>
      <border>
        <left/>
        <right/>
        <top/>
        <bottom/>
        <vertical/>
        <horizontal/>
      </border>
    </dxf>
    <dxf>
      <font>
        <color theme="0"/>
      </font>
    </dxf>
    <dxf>
      <fill>
        <patternFill>
          <bgColor rgb="FFEBF1DE"/>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3B5A2"/>
        </patternFill>
      </fill>
    </dxf>
    <dxf>
      <fill>
        <patternFill>
          <bgColor rgb="FFEBF1DE"/>
        </patternFill>
      </fill>
    </dxf>
    <dxf>
      <fill>
        <patternFill>
          <bgColor rgb="FFE3B5A2"/>
        </patternFill>
      </fill>
    </dxf>
    <dxf>
      <font>
        <color theme="0"/>
      </font>
    </dxf>
    <dxf>
      <font>
        <color rgb="FFFF0000"/>
      </font>
      <fill>
        <patternFill patternType="none">
          <bgColor auto="1"/>
        </patternFill>
      </fill>
    </dxf>
    <dxf>
      <fill>
        <patternFill>
          <bgColor rgb="FFEBF1DE"/>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BF1DE"/>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ont>
        <color theme="0"/>
      </font>
      <fill>
        <patternFill>
          <fgColor theme="0"/>
          <bgColor theme="0"/>
        </patternFill>
      </fill>
      <border>
        <left/>
        <right/>
        <top/>
        <bottom/>
        <vertical/>
        <horizontal/>
      </border>
    </dxf>
    <dxf>
      <fill>
        <patternFill>
          <bgColor rgb="FFE3B5A2"/>
        </patternFill>
      </fill>
    </dxf>
    <dxf>
      <font>
        <u val="none"/>
        <color theme="0"/>
      </font>
      <fill>
        <patternFill>
          <bgColor theme="0"/>
        </patternFill>
      </fill>
    </dxf>
    <dxf>
      <fill>
        <patternFill>
          <bgColor rgb="FFEBF1DE"/>
        </patternFill>
      </fill>
    </dxf>
    <dxf>
      <fill>
        <patternFill>
          <bgColor rgb="FFEBF1DE"/>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BF1DE"/>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ont>
        <color rgb="FFFF0000"/>
      </font>
      <fill>
        <patternFill patternType="none">
          <bgColor auto="1"/>
        </patternFill>
      </fill>
    </dxf>
    <dxf>
      <font>
        <color theme="0"/>
      </font>
      <fill>
        <patternFill>
          <fgColor theme="0"/>
          <bgColor theme="0"/>
        </patternFill>
      </fill>
      <border>
        <left/>
        <right/>
        <top/>
        <bottom/>
        <vertical/>
        <horizontal/>
      </border>
    </dxf>
    <dxf>
      <fill>
        <patternFill>
          <bgColor rgb="FFEBF1DE"/>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rgb="FFFF0000"/>
      </font>
      <fill>
        <patternFill patternType="none">
          <bgColor auto="1"/>
        </patternFill>
      </fill>
    </dxf>
    <dxf>
      <fill>
        <patternFill>
          <bgColor rgb="FFE3B5A2"/>
        </patternFill>
      </fill>
    </dxf>
    <dxf>
      <fill>
        <patternFill>
          <bgColor rgb="FFEBF1DE"/>
        </patternFill>
      </fill>
    </dxf>
    <dxf>
      <fill>
        <patternFill>
          <bgColor rgb="FFEBF1DE"/>
        </patternFill>
      </fill>
    </dxf>
    <dxf>
      <fill>
        <patternFill>
          <bgColor rgb="FFE3B5A2"/>
        </patternFill>
      </fill>
    </dxf>
    <dxf>
      <fill>
        <patternFill>
          <bgColor rgb="FFEBF1DE"/>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3B5A2"/>
        </patternFill>
      </fill>
    </dxf>
    <dxf>
      <font>
        <color theme="0" tint="-0.34998626667073579"/>
      </font>
    </dxf>
    <dxf>
      <fill>
        <patternFill>
          <bgColor rgb="FFEBF1DE"/>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rgb="FFFF0000"/>
      </font>
      <fill>
        <patternFill patternType="none">
          <bgColor auto="1"/>
        </patternFill>
      </fill>
    </dxf>
    <dxf>
      <font>
        <color theme="0"/>
      </font>
      <fill>
        <patternFill>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BF1DE"/>
        </patternFill>
      </fill>
    </dxf>
    <dxf>
      <fill>
        <patternFill>
          <bgColor rgb="FFE3B5A2"/>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patternType="lightDown">
          <fgColor theme="1" tint="0.499984740745262"/>
          <bgColor theme="0"/>
        </patternFill>
      </fill>
    </dxf>
    <dxf>
      <fill>
        <patternFill>
          <bgColor rgb="FFE3B5A2"/>
        </patternFill>
      </fill>
    </dxf>
    <dxf>
      <fill>
        <patternFill>
          <bgColor rgb="FFE3B5A2"/>
        </patternFill>
      </fill>
    </dxf>
    <dxf>
      <fill>
        <patternFill>
          <bgColor rgb="FFE3B5A2"/>
        </patternFill>
      </fill>
    </dxf>
    <dxf>
      <fill>
        <patternFill>
          <bgColor rgb="FFE3B5A2"/>
        </patternFill>
      </fill>
    </dxf>
    <dxf>
      <fill>
        <patternFill>
          <bgColor rgb="FFE3B5A2"/>
        </patternFill>
      </fill>
    </dxf>
    <dxf>
      <fill>
        <patternFill>
          <bgColor rgb="FFE3B5A2"/>
        </patternFill>
      </fill>
    </dxf>
    <dxf>
      <font>
        <color theme="0"/>
      </font>
      <fill>
        <patternFill>
          <fgColor theme="0"/>
          <bgColor theme="0"/>
        </patternFill>
      </fill>
      <border>
        <left/>
        <right/>
        <top/>
        <bottom/>
        <vertical/>
        <horizontal/>
      </border>
    </dxf>
    <dxf>
      <font>
        <color theme="1"/>
      </font>
      <fill>
        <patternFill>
          <bgColor rgb="FFEBF1DE"/>
        </patternFill>
      </fill>
    </dxf>
    <dxf>
      <fill>
        <patternFill patternType="solid">
          <fgColor rgb="FFEBF1DE"/>
          <bgColor theme="6" tint="0.79998168889431442"/>
        </patternFill>
      </fill>
    </dxf>
    <dxf>
      <font>
        <color theme="0"/>
      </font>
      <fill>
        <patternFill>
          <fgColor theme="0"/>
          <bgColor theme="0"/>
        </patternFill>
      </fill>
      <border>
        <left/>
        <right/>
        <top/>
        <bottom/>
        <vertical/>
        <horizontal/>
      </border>
    </dxf>
    <dxf>
      <fill>
        <patternFill patternType="solid">
          <fgColor rgb="FFEBF1DE"/>
          <bgColor theme="6" tint="0.79998168889431442"/>
        </patternFill>
      </fill>
    </dxf>
    <dxf>
      <font>
        <color theme="0"/>
      </font>
      <fill>
        <patternFill>
          <fgColor theme="0"/>
          <bgColor theme="0"/>
        </patternFill>
      </fill>
      <border>
        <left/>
        <right/>
        <top/>
        <bottom/>
        <vertical/>
        <horizontal/>
      </border>
    </dxf>
    <dxf>
      <fill>
        <patternFill>
          <bgColor rgb="FFE3B5A2"/>
        </patternFill>
      </fill>
    </dxf>
    <dxf>
      <fill>
        <patternFill>
          <bgColor rgb="FFEBF1DE"/>
        </patternFill>
      </fill>
    </dxf>
    <dxf>
      <fill>
        <patternFill patternType="lightDown">
          <fgColor theme="1" tint="0.499984740745262"/>
          <bgColor theme="0"/>
        </patternFill>
      </fill>
    </dxf>
    <dxf>
      <fill>
        <patternFill patternType="solid">
          <fgColor rgb="FFEBF1DE"/>
          <bgColor theme="6" tint="0.79998168889431442"/>
        </patternFill>
      </fill>
    </dxf>
    <dxf>
      <font>
        <color theme="0"/>
      </font>
      <fill>
        <patternFill>
          <bgColor theme="0"/>
        </patternFill>
      </fill>
      <border>
        <left style="thin">
          <color theme="0"/>
        </left>
        <right style="thin">
          <color theme="0"/>
        </right>
        <top style="thin">
          <color theme="0"/>
        </top>
        <bottom style="thin">
          <color theme="0"/>
        </bottom>
        <vertical/>
        <horizontal/>
      </border>
    </dxf>
    <dxf>
      <font>
        <color theme="1"/>
      </font>
      <fill>
        <patternFill>
          <bgColor rgb="FFEBF1DE"/>
        </patternFill>
      </fill>
    </dxf>
    <dxf>
      <font>
        <color theme="1"/>
      </font>
      <fill>
        <patternFill>
          <bgColor rgb="FFEBF1DE"/>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3B5A2"/>
        </patternFill>
      </fill>
    </dxf>
    <dxf>
      <fill>
        <patternFill>
          <bgColor rgb="FFEBF1DE"/>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ont>
        <color theme="1"/>
      </font>
      <fill>
        <patternFill>
          <bgColor rgb="FFE3B5A2"/>
        </patternFill>
      </fill>
    </dxf>
    <dxf>
      <font>
        <color theme="1"/>
      </font>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ont>
        <color theme="1"/>
      </font>
      <fill>
        <patternFill>
          <bgColor rgb="FFE3B5A2"/>
        </patternFill>
      </fill>
    </dxf>
    <dxf>
      <font>
        <color theme="1"/>
      </font>
      <fill>
        <patternFill>
          <bgColor rgb="FFEBF1DE"/>
        </patternFill>
      </fill>
    </dxf>
    <dxf>
      <font>
        <color theme="1"/>
      </font>
      <fill>
        <patternFill>
          <bgColor rgb="FFEBF1DE"/>
        </patternFill>
      </fill>
    </dxf>
    <dxf>
      <font>
        <color theme="1"/>
      </font>
      <fill>
        <patternFill>
          <bgColor rgb="FFE3B5A2"/>
        </patternFill>
      </fill>
    </dxf>
    <dxf>
      <fill>
        <patternFill>
          <bgColor rgb="FFE3B5A2"/>
        </patternFill>
      </fill>
    </dxf>
    <dxf>
      <font>
        <color theme="1"/>
      </font>
      <fill>
        <patternFill>
          <bgColor rgb="FFEBF1DE"/>
        </patternFill>
      </fill>
    </dxf>
    <dxf>
      <fill>
        <patternFill>
          <bgColor rgb="FFE3B5A2"/>
        </patternFill>
      </fill>
    </dxf>
    <dxf>
      <fill>
        <patternFill>
          <bgColor rgb="FFE3B5A2"/>
        </patternFill>
      </fill>
    </dxf>
    <dxf>
      <font>
        <color theme="1"/>
      </font>
      <fill>
        <patternFill>
          <bgColor rgb="FFEBF1DE"/>
        </patternFill>
      </fill>
    </dxf>
    <dxf>
      <fill>
        <patternFill>
          <bgColor rgb="FFEBF1DE"/>
        </patternFill>
      </fill>
    </dxf>
    <dxf>
      <font>
        <color auto="1"/>
      </font>
      <fill>
        <patternFill>
          <bgColor rgb="FFEBF1DE"/>
        </patternFill>
      </fill>
    </dxf>
    <dxf>
      <fill>
        <patternFill>
          <bgColor rgb="FFEBF1DE"/>
        </patternFill>
      </fill>
    </dxf>
    <dxf>
      <fill>
        <patternFill>
          <bgColor rgb="FFEBF1DE"/>
        </patternFill>
      </fill>
    </dxf>
    <dxf>
      <fill>
        <patternFill>
          <bgColor rgb="FFE3B5A2"/>
        </patternFill>
      </fill>
    </dxf>
    <dxf>
      <fill>
        <patternFill>
          <bgColor rgb="FFE3B5A2"/>
        </patternFill>
      </fill>
    </dxf>
    <dxf>
      <fill>
        <patternFill>
          <bgColor rgb="FFE3B5A2"/>
        </patternFill>
      </fill>
    </dxf>
    <dxf>
      <fill>
        <patternFill>
          <bgColor rgb="FFE3B5A2"/>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1"/>
      </font>
      <fill>
        <patternFill>
          <bgColor rgb="FFEBF1DE"/>
        </patternFill>
      </fill>
    </dxf>
    <dxf>
      <fill>
        <patternFill patternType="solid">
          <fgColor rgb="FFEBF1DE"/>
          <bgColor theme="6" tint="0.79998168889431442"/>
        </patternFill>
      </fill>
    </dxf>
    <dxf>
      <fill>
        <patternFill patternType="solid">
          <fgColor rgb="FFEBF1DE"/>
          <bgColor theme="6" tint="0.79998168889431442"/>
        </patternFill>
      </fill>
    </dxf>
    <dxf>
      <fill>
        <patternFill patternType="solid">
          <fgColor rgb="FFEBF1DE"/>
          <bgColor theme="6" tint="0.79998168889431442"/>
        </patternFill>
      </fill>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fgColor theme="0"/>
          <bgColor theme="0"/>
        </patternFill>
      </fill>
      <border>
        <left/>
        <right/>
        <top/>
        <bottom/>
        <vertical/>
        <horizontal/>
      </border>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ont>
        <color auto="1"/>
      </font>
      <fill>
        <patternFill>
          <bgColor rgb="FFEBF1DE"/>
        </patternFill>
      </fill>
    </dxf>
    <dxf>
      <font>
        <color rgb="FFA0A0A0"/>
      </font>
      <fill>
        <patternFill>
          <bgColor rgb="FFA0A0A0"/>
        </patternFill>
      </fill>
      <border>
        <left/>
        <right/>
        <top/>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border>
    </dxf>
    <dxf>
      <fill>
        <patternFill>
          <bgColor rgb="FFEBF1DE"/>
        </patternFill>
      </fill>
    </dxf>
    <dxf>
      <fill>
        <patternFill>
          <bgColor rgb="FF92D050"/>
        </patternFill>
      </fill>
    </dxf>
    <dxf>
      <font>
        <color theme="0"/>
      </font>
      <fill>
        <patternFill>
          <bgColor theme="0"/>
        </patternFill>
      </fill>
      <border>
        <left/>
        <right/>
        <top/>
        <bottom/>
        <vertical/>
        <horizontal/>
      </border>
    </dxf>
    <dxf>
      <fill>
        <patternFill>
          <bgColor rgb="FFEBF1DE"/>
        </patternFill>
      </fill>
    </dxf>
    <dxf>
      <border>
        <left/>
        <right/>
        <top/>
        <bottom/>
        <vertical/>
        <horizontal/>
      </border>
    </dxf>
    <dxf>
      <fill>
        <patternFill>
          <bgColor rgb="FFE3B5A2"/>
        </patternFill>
      </fill>
    </dxf>
    <dxf>
      <font>
        <b val="0"/>
        <i val="0"/>
        <color theme="1"/>
      </font>
      <fill>
        <patternFill patternType="solid">
          <bgColor theme="0" tint="-4.9989318521683403E-2"/>
        </patternFill>
      </fill>
      <border>
        <bottom style="thin">
          <color auto="1"/>
        </bottom>
      </border>
    </dxf>
    <dxf>
      <font>
        <b/>
        <i val="0"/>
        <color rgb="FFFF0000"/>
      </font>
      <fill>
        <patternFill patternType="none">
          <bgColor auto="1"/>
        </patternFill>
      </fill>
      <border>
        <left/>
        <right/>
        <top/>
        <bottom/>
      </border>
    </dxf>
    <dxf>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rgb="FFE3B5A2"/>
        </patternFill>
      </fill>
    </dxf>
    <dxf>
      <fill>
        <patternFill>
          <bgColor rgb="FFEBF1DE"/>
        </patternFill>
      </fill>
    </dxf>
    <dxf>
      <fill>
        <patternFill>
          <bgColor rgb="FFDCE6F0"/>
        </patternFill>
      </fill>
      <border>
        <left style="thin">
          <color auto="1"/>
        </left>
        <right style="thin">
          <color auto="1"/>
        </right>
        <top style="thin">
          <color auto="1"/>
        </top>
        <bottom style="thin">
          <color auto="1"/>
        </bottom>
        <vertical/>
        <horizontal/>
      </border>
    </dxf>
    <dxf>
      <fill>
        <patternFill>
          <bgColor rgb="FFE3B5A2"/>
        </patternFill>
      </fill>
    </dxf>
    <dxf>
      <fill>
        <patternFill>
          <bgColor rgb="FFE3B5A2"/>
        </patternFill>
      </fill>
    </dxf>
    <dxf>
      <fill>
        <patternFill>
          <bgColor rgb="FFEBF1DE"/>
        </patternFill>
      </fill>
    </dxf>
    <dxf>
      <fill>
        <patternFill>
          <bgColor rgb="FFE3B5A2"/>
        </patternFill>
      </fill>
    </dxf>
    <dxf>
      <fill>
        <patternFill>
          <bgColor rgb="FFE3B5A2"/>
        </patternFill>
      </fill>
    </dxf>
  </dxfs>
  <tableStyles count="0" defaultTableStyle="TableStyleMedium2" defaultPivotStyle="PivotStyleLight16"/>
  <colors>
    <mruColors>
      <color rgb="FFA0A0A0"/>
      <color rgb="FFE3B5A2"/>
      <color rgb="FFEBF1DE"/>
      <color rgb="FFFF9393"/>
      <color rgb="FFDCE6F0"/>
      <color rgb="FF008540"/>
      <color rgb="FFFCF2F7"/>
      <color rgb="FFFBDED2"/>
      <color rgb="FFFCC2B6"/>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calcChain" Target="calcChain.xml"/></Relationships>
</file>

<file path=xl/ctrlProps/ctrlProp1.xml><?xml version="1.0" encoding="utf-8"?>
<formControlPr xmlns="http://schemas.microsoft.com/office/spreadsheetml/2009/9/main" objectType="CheckBox" fmlaLink="menu!$C$86" lockText="1" noThreeD="1"/>
</file>

<file path=xl/ctrlProps/ctrlProp10.xml><?xml version="1.0" encoding="utf-8"?>
<formControlPr xmlns="http://schemas.microsoft.com/office/spreadsheetml/2009/9/main" objectType="CheckBox" fmlaLink="[3]menu!B51" lockText="1" noThreeD="1"/>
</file>

<file path=xl/ctrlProps/ctrlProp11.xml><?xml version="1.0" encoding="utf-8"?>
<formControlPr xmlns="http://schemas.microsoft.com/office/spreadsheetml/2009/9/main" objectType="CheckBox" fmlaLink="menu!B51" lockText="1" noThreeD="1"/>
</file>

<file path=xl/ctrlProps/ctrlProp12.xml><?xml version="1.0" encoding="utf-8"?>
<formControlPr xmlns="http://schemas.microsoft.com/office/spreadsheetml/2009/9/main" objectType="CheckBox" fmlaLink="menu!B48" lockText="1" noThreeD="1"/>
</file>

<file path=xl/ctrlProps/ctrlProp13.xml><?xml version="1.0" encoding="utf-8"?>
<formControlPr xmlns="http://schemas.microsoft.com/office/spreadsheetml/2009/9/main" objectType="CheckBox" checked="Checked" fmlaLink="menu!U10" lockText="1" noThreeD="1"/>
</file>

<file path=xl/ctrlProps/ctrlProp14.xml><?xml version="1.0" encoding="utf-8"?>
<formControlPr xmlns="http://schemas.microsoft.com/office/spreadsheetml/2009/9/main" objectType="CheckBox" fmlaLink="menu!B42" lockText="1" noThreeD="1"/>
</file>

<file path=xl/ctrlProps/ctrlProp15.xml><?xml version="1.0" encoding="utf-8"?>
<formControlPr xmlns="http://schemas.microsoft.com/office/spreadsheetml/2009/9/main" objectType="Radio" firstButton="1" fmlaLink="menu!$H$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CheckBox" checked="Checked" fmlaLink="menu!A6" lockText="1" noThreeD="1"/>
</file>

<file path=xl/ctrlProps/ctrlProp19.xml><?xml version="1.0" encoding="utf-8"?>
<formControlPr xmlns="http://schemas.microsoft.com/office/spreadsheetml/2009/9/main" objectType="CheckBox" fmlaLink="[3]menu!B51" lockText="1" noThreeD="1"/>
</file>

<file path=xl/ctrlProps/ctrlProp2.xml><?xml version="1.0" encoding="utf-8"?>
<formControlPr xmlns="http://schemas.microsoft.com/office/spreadsheetml/2009/9/main" objectType="CheckBox" fmlaLink="menu!B57" lockText="1" noThreeD="1"/>
</file>

<file path=xl/ctrlProps/ctrlProp20.xml><?xml version="1.0" encoding="utf-8"?>
<formControlPr xmlns="http://schemas.microsoft.com/office/spreadsheetml/2009/9/main" objectType="CheckBox" fmlaLink="menu!B56" lockText="1" noThreeD="1"/>
</file>

<file path=xl/ctrlProps/ctrlProp21.xml><?xml version="1.0" encoding="utf-8"?>
<formControlPr xmlns="http://schemas.microsoft.com/office/spreadsheetml/2009/9/main" objectType="CheckBox" checked="Checked" fmlaLink="menu!U8" lockText="1" noThreeD="1"/>
</file>

<file path=xl/ctrlProps/ctrlProp3.xml><?xml version="1.0" encoding="utf-8"?>
<formControlPr xmlns="http://schemas.microsoft.com/office/spreadsheetml/2009/9/main" objectType="CheckBox" fmlaLink="menu!B44" lockText="1" noThreeD="1"/>
</file>

<file path=xl/ctrlProps/ctrlProp4.xml><?xml version="1.0" encoding="utf-8"?>
<formControlPr xmlns="http://schemas.microsoft.com/office/spreadsheetml/2009/9/main" objectType="CheckBox" fmlaLink="menu!B45" lockText="1" noThreeD="1"/>
</file>

<file path=xl/ctrlProps/ctrlProp5.xml><?xml version="1.0" encoding="utf-8"?>
<formControlPr xmlns="http://schemas.microsoft.com/office/spreadsheetml/2009/9/main" objectType="CheckBox" fmlaLink="menu!B46" lockText="1" noThreeD="1"/>
</file>

<file path=xl/ctrlProps/ctrlProp6.xml><?xml version="1.0" encoding="utf-8"?>
<formControlPr xmlns="http://schemas.microsoft.com/office/spreadsheetml/2009/9/main" objectType="CheckBox" fmlaLink="menu!B44" lockText="1" noThreeD="1"/>
</file>

<file path=xl/ctrlProps/ctrlProp7.xml><?xml version="1.0" encoding="utf-8"?>
<formControlPr xmlns="http://schemas.microsoft.com/office/spreadsheetml/2009/9/main" objectType="CheckBox" fmlaLink="menu!B45" lockText="1" noThreeD="1"/>
</file>

<file path=xl/ctrlProps/ctrlProp8.xml><?xml version="1.0" encoding="utf-8"?>
<formControlPr xmlns="http://schemas.microsoft.com/office/spreadsheetml/2009/9/main" objectType="CheckBox" fmlaLink="menu!B46" lockText="1" noThreeD="1"/>
</file>

<file path=xl/ctrlProps/ctrlProp9.xml><?xml version="1.0" encoding="utf-8"?>
<formControlPr xmlns="http://schemas.microsoft.com/office/spreadsheetml/2009/9/main" objectType="CheckBox" fmlaLink="menu!B55"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30</xdr:row>
          <xdr:rowOff>38100</xdr:rowOff>
        </xdr:from>
        <xdr:to>
          <xdr:col>3</xdr:col>
          <xdr:colOff>95250</xdr:colOff>
          <xdr:row>30</xdr:row>
          <xdr:rowOff>247650</xdr:rowOff>
        </xdr:to>
        <xdr:sp macro="" textlink="">
          <xdr:nvSpPr>
            <xdr:cNvPr id="14355" name="Check Box 19" hidden="1">
              <a:extLst>
                <a:ext uri="{63B3BB69-23CF-44E3-9099-C40C66FF867C}">
                  <a14:compatExt spid="_x0000_s14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19129</xdr:colOff>
      <xdr:row>4</xdr:row>
      <xdr:rowOff>147942</xdr:rowOff>
    </xdr:from>
    <xdr:ext cx="1614392" cy="490234"/>
    <xdr:pic>
      <xdr:nvPicPr>
        <xdr:cNvPr id="5" name="Grafik 4">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67454" y="1176642"/>
          <a:ext cx="1614392" cy="490234"/>
        </a:xfrm>
        <a:prstGeom prst="rect">
          <a:avLst/>
        </a:prstGeom>
      </xdr:spPr>
    </xdr:pic>
    <xdr:clientData/>
  </xdr:oneCellAnchor>
  <xdr:twoCellAnchor editAs="oneCell">
    <xdr:from>
      <xdr:col>14</xdr:col>
      <xdr:colOff>695325</xdr:colOff>
      <xdr:row>2</xdr:row>
      <xdr:rowOff>114300</xdr:rowOff>
    </xdr:from>
    <xdr:to>
      <xdr:col>17</xdr:col>
      <xdr:colOff>149863</xdr:colOff>
      <xdr:row>4</xdr:row>
      <xdr:rowOff>85725</xdr:rowOff>
    </xdr:to>
    <xdr:pic>
      <xdr:nvPicPr>
        <xdr:cNvPr id="6" name="Grafik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81650" y="266700"/>
          <a:ext cx="1835788" cy="84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13</xdr:row>
          <xdr:rowOff>76200</xdr:rowOff>
        </xdr:from>
        <xdr:to>
          <xdr:col>3</xdr:col>
          <xdr:colOff>0</xdr:colOff>
          <xdr:row>15</xdr:row>
          <xdr:rowOff>9525</xdr:rowOff>
        </xdr:to>
        <xdr:sp macro="" textlink="">
          <xdr:nvSpPr>
            <xdr:cNvPr id="41985" name="CB_ws1" hidden="1">
              <a:extLst>
                <a:ext uri="{63B3BB69-23CF-44E3-9099-C40C66FF867C}">
                  <a14:compatExt spid="_x0000_s41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200025</xdr:colOff>
          <xdr:row>20</xdr:row>
          <xdr:rowOff>66675</xdr:rowOff>
        </xdr:from>
        <xdr:to>
          <xdr:col>3</xdr:col>
          <xdr:colOff>123825</xdr:colOff>
          <xdr:row>21</xdr:row>
          <xdr:rowOff>95250</xdr:rowOff>
        </xdr:to>
        <xdr:sp macro="" textlink="">
          <xdr:nvSpPr>
            <xdr:cNvPr id="44033" name="Option Button 1" hidden="1">
              <a:extLst>
                <a:ext uri="{63B3BB69-23CF-44E3-9099-C40C66FF867C}">
                  <a14:compatExt spid="_x0000_s44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762000</xdr:colOff>
          <xdr:row>20</xdr:row>
          <xdr:rowOff>76200</xdr:rowOff>
        </xdr:from>
        <xdr:to>
          <xdr:col>7</xdr:col>
          <xdr:colOff>133350</xdr:colOff>
          <xdr:row>21</xdr:row>
          <xdr:rowOff>104775</xdr:rowOff>
        </xdr:to>
        <xdr:sp macro="" textlink="">
          <xdr:nvSpPr>
            <xdr:cNvPr id="44034" name="Option Button 2" hidden="1">
              <a:extLst>
                <a:ext uri="{63B3BB69-23CF-44E3-9099-C40C66FF867C}">
                  <a14:compatExt spid="_x0000_s44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20</xdr:row>
          <xdr:rowOff>76200</xdr:rowOff>
        </xdr:from>
        <xdr:to>
          <xdr:col>13</xdr:col>
          <xdr:colOff>209550</xdr:colOff>
          <xdr:row>21</xdr:row>
          <xdr:rowOff>104775</xdr:rowOff>
        </xdr:to>
        <xdr:sp macro="" textlink="">
          <xdr:nvSpPr>
            <xdr:cNvPr id="44035" name="Option Button 3" hidden="1">
              <a:extLst>
                <a:ext uri="{63B3BB69-23CF-44E3-9099-C40C66FF867C}">
                  <a14:compatExt spid="_x0000_s44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28575</xdr:rowOff>
        </xdr:from>
        <xdr:to>
          <xdr:col>2</xdr:col>
          <xdr:colOff>266700</xdr:colOff>
          <xdr:row>15</xdr:row>
          <xdr:rowOff>238125</xdr:rowOff>
        </xdr:to>
        <xdr:sp macro="" textlink="">
          <xdr:nvSpPr>
            <xdr:cNvPr id="44036" name="Check Box 4" hidden="1">
              <a:extLst>
                <a:ext uri="{63B3BB69-23CF-44E3-9099-C40C66FF867C}">
                  <a14:compatExt spid="_x0000_s44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xdr:row>
          <xdr:rowOff>38100</xdr:rowOff>
        </xdr:from>
        <xdr:to>
          <xdr:col>2</xdr:col>
          <xdr:colOff>295275</xdr:colOff>
          <xdr:row>12</xdr:row>
          <xdr:rowOff>247650</xdr:rowOff>
        </xdr:to>
        <xdr:sp macro="" textlink="">
          <xdr:nvSpPr>
            <xdr:cNvPr id="44037" name="Check Box 5" hidden="1">
              <a:extLst>
                <a:ext uri="{63B3BB69-23CF-44E3-9099-C40C66FF867C}">
                  <a14:compatExt spid="_x0000_s44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xdr:row>
          <xdr:rowOff>38100</xdr:rowOff>
        </xdr:from>
        <xdr:to>
          <xdr:col>2</xdr:col>
          <xdr:colOff>295275</xdr:colOff>
          <xdr:row>12</xdr:row>
          <xdr:rowOff>247650</xdr:rowOff>
        </xdr:to>
        <xdr:sp macro="" textlink="">
          <xdr:nvSpPr>
            <xdr:cNvPr id="44038" name="Check Box 6" hidden="1">
              <a:extLst>
                <a:ext uri="{63B3BB69-23CF-44E3-9099-C40C66FF867C}">
                  <a14:compatExt spid="_x0000_s44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142875</xdr:colOff>
          <xdr:row>3</xdr:row>
          <xdr:rowOff>161925</xdr:rowOff>
        </xdr:from>
        <xdr:to>
          <xdr:col>4</xdr:col>
          <xdr:colOff>885825</xdr:colOff>
          <xdr:row>4</xdr:row>
          <xdr:rowOff>123825</xdr:rowOff>
        </xdr:to>
        <xdr:sp macro="" textlink="">
          <xdr:nvSpPr>
            <xdr:cNvPr id="35841" name="Check Box 1" hidden="1">
              <a:extLst>
                <a:ext uri="{63B3BB69-23CF-44E3-9099-C40C66FF867C}">
                  <a14:compatExt spid="_x0000_s35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Formularblatt aktivieren</a:t>
              </a:r>
            </a:p>
          </xdr:txBody>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editAs="oneCell">
    <xdr:from>
      <xdr:col>9</xdr:col>
      <xdr:colOff>19049</xdr:colOff>
      <xdr:row>3</xdr:row>
      <xdr:rowOff>108585</xdr:rowOff>
    </xdr:from>
    <xdr:to>
      <xdr:col>11</xdr:col>
      <xdr:colOff>55257</xdr:colOff>
      <xdr:row>3</xdr:row>
      <xdr:rowOff>604545</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19549" y="413385"/>
          <a:ext cx="1588783" cy="495960"/>
        </a:xfrm>
        <a:prstGeom prst="rect">
          <a:avLst/>
        </a:prstGeom>
      </xdr:spPr>
    </xdr:pic>
    <xdr:clientData/>
  </xdr:twoCellAnchor>
  <xdr:twoCellAnchor editAs="oneCell">
    <xdr:from>
      <xdr:col>11</xdr:col>
      <xdr:colOff>240631</xdr:colOff>
      <xdr:row>3</xdr:row>
      <xdr:rowOff>19051</xdr:rowOff>
    </xdr:from>
    <xdr:to>
      <xdr:col>13</xdr:col>
      <xdr:colOff>140593</xdr:colOff>
      <xdr:row>3</xdr:row>
      <xdr:rowOff>690243</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93706" y="323851"/>
          <a:ext cx="1519212" cy="6711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15</xdr:col>
      <xdr:colOff>332582</xdr:colOff>
      <xdr:row>3</xdr:row>
      <xdr:rowOff>22436</xdr:rowOff>
    </xdr:from>
    <xdr:ext cx="1426469" cy="666414"/>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86130" y="329694"/>
          <a:ext cx="1426469" cy="666414"/>
        </a:xfrm>
        <a:prstGeom prst="rect">
          <a:avLst/>
        </a:prstGeom>
      </xdr:spPr>
    </xdr:pic>
    <xdr:clientData/>
  </xdr:oneCellAnchor>
  <xdr:oneCellAnchor>
    <xdr:from>
      <xdr:col>2</xdr:col>
      <xdr:colOff>7681</xdr:colOff>
      <xdr:row>11</xdr:row>
      <xdr:rowOff>2519</xdr:rowOff>
    </xdr:from>
    <xdr:ext cx="7094159" cy="2527321"/>
    <xdr:sp macro="" textlink="" fLocksText="0">
      <xdr:nvSpPr>
        <xdr:cNvPr id="4" name="Textfeld 3"/>
        <xdr:cNvSpPr txBox="1">
          <a:spLocks/>
        </xdr:cNvSpPr>
      </xdr:nvSpPr>
      <xdr:spPr>
        <a:xfrm>
          <a:off x="365821" y="2037059"/>
          <a:ext cx="7094159" cy="25273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t> </a:t>
          </a:r>
        </a:p>
      </xdr:txBody>
    </xdr:sp>
    <xdr:clientData/>
  </xdr:oneCellAnchor>
  <xdr:oneCellAnchor>
    <xdr:from>
      <xdr:col>1</xdr:col>
      <xdr:colOff>183127</xdr:colOff>
      <xdr:row>46</xdr:row>
      <xdr:rowOff>313709</xdr:rowOff>
    </xdr:from>
    <xdr:ext cx="6922216" cy="2682057"/>
    <xdr:sp macro="" textlink="" fLocksText="0">
      <xdr:nvSpPr>
        <xdr:cNvPr id="5" name="Textfeld 4"/>
        <xdr:cNvSpPr txBox="1"/>
      </xdr:nvSpPr>
      <xdr:spPr>
        <a:xfrm>
          <a:off x="352119" y="8402278"/>
          <a:ext cx="6922216" cy="26820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de-DE" sz="1100"/>
        </a:p>
      </xdr:txBody>
    </xdr:sp>
    <xdr:clientData/>
  </xdr:oneCellAnchor>
  <xdr:oneCellAnchor>
    <xdr:from>
      <xdr:col>1</xdr:col>
      <xdr:colOff>181898</xdr:colOff>
      <xdr:row>29</xdr:row>
      <xdr:rowOff>5224</xdr:rowOff>
    </xdr:from>
    <xdr:ext cx="6923445" cy="2688508"/>
    <xdr:sp macro="" textlink="" fLocksText="0">
      <xdr:nvSpPr>
        <xdr:cNvPr id="6" name="Textfeld 5"/>
        <xdr:cNvSpPr txBox="1"/>
      </xdr:nvSpPr>
      <xdr:spPr>
        <a:xfrm>
          <a:off x="350890" y="5336151"/>
          <a:ext cx="6923445" cy="26885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de-DE" sz="1100"/>
        </a:p>
      </xdr:txBody>
    </xdr:sp>
    <xdr:clientData/>
  </xdr:oneCellAnchor>
  <xdr:twoCellAnchor editAs="oneCell">
    <xdr:from>
      <xdr:col>13</xdr:col>
      <xdr:colOff>368376</xdr:colOff>
      <xdr:row>3</xdr:row>
      <xdr:rowOff>127512</xdr:rowOff>
    </xdr:from>
    <xdr:to>
      <xdr:col>15</xdr:col>
      <xdr:colOff>230769</xdr:colOff>
      <xdr:row>3</xdr:row>
      <xdr:rowOff>560748</xdr:rowOff>
    </xdr:to>
    <xdr:pic>
      <xdr:nvPicPr>
        <xdr:cNvPr id="7" name="Grafik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00997" y="434770"/>
          <a:ext cx="1383320" cy="4332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14</xdr:col>
      <xdr:colOff>517493</xdr:colOff>
      <xdr:row>2</xdr:row>
      <xdr:rowOff>133629</xdr:rowOff>
    </xdr:from>
    <xdr:ext cx="1698167" cy="793344"/>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99043" y="286029"/>
          <a:ext cx="1698167" cy="793344"/>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2</xdr:col>
          <xdr:colOff>95250</xdr:colOff>
          <xdr:row>19</xdr:row>
          <xdr:rowOff>0</xdr:rowOff>
        </xdr:from>
        <xdr:to>
          <xdr:col>4</xdr:col>
          <xdr:colOff>19050</xdr:colOff>
          <xdr:row>19</xdr:row>
          <xdr:rowOff>219075</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57150</xdr:colOff>
      <xdr:row>3</xdr:row>
      <xdr:rowOff>60960</xdr:rowOff>
    </xdr:from>
    <xdr:to>
      <xdr:col>14</xdr:col>
      <xdr:colOff>489598</xdr:colOff>
      <xdr:row>3</xdr:row>
      <xdr:rowOff>613414</xdr:rowOff>
    </xdr:to>
    <xdr:pic>
      <xdr:nvPicPr>
        <xdr:cNvPr id="6" name="Grafik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86150" y="365760"/>
          <a:ext cx="1784998" cy="5524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171450</xdr:colOff>
          <xdr:row>17</xdr:row>
          <xdr:rowOff>114300</xdr:rowOff>
        </xdr:from>
        <xdr:to>
          <xdr:col>2</xdr:col>
          <xdr:colOff>352425</xdr:colOff>
          <xdr:row>18</xdr:row>
          <xdr:rowOff>66675</xdr:rowOff>
        </xdr:to>
        <xdr:sp macro="" textlink="">
          <xdr:nvSpPr>
            <xdr:cNvPr id="38913" name="Check Box 1" hidden="1">
              <a:extLst>
                <a:ext uri="{63B3BB69-23CF-44E3-9099-C40C66FF867C}">
                  <a14:compatExt spid="_x0000_s38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13</xdr:row>
          <xdr:rowOff>161925</xdr:rowOff>
        </xdr:from>
        <xdr:to>
          <xdr:col>2</xdr:col>
          <xdr:colOff>361950</xdr:colOff>
          <xdr:row>13</xdr:row>
          <xdr:rowOff>323850</xdr:rowOff>
        </xdr:to>
        <xdr:sp macro="" textlink="">
          <xdr:nvSpPr>
            <xdr:cNvPr id="38914" name="Check Box 2" hidden="1">
              <a:extLst>
                <a:ext uri="{63B3BB69-23CF-44E3-9099-C40C66FF867C}">
                  <a14:compatExt spid="_x0000_s38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15</xdr:row>
          <xdr:rowOff>152400</xdr:rowOff>
        </xdr:from>
        <xdr:to>
          <xdr:col>2</xdr:col>
          <xdr:colOff>361950</xdr:colOff>
          <xdr:row>15</xdr:row>
          <xdr:rowOff>323850</xdr:rowOff>
        </xdr:to>
        <xdr:sp macro="" textlink="">
          <xdr:nvSpPr>
            <xdr:cNvPr id="38915" name="Check Box 3" hidden="1">
              <a:extLst>
                <a:ext uri="{63B3BB69-23CF-44E3-9099-C40C66FF867C}">
                  <a14:compatExt spid="_x0000_s38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171450</xdr:colOff>
          <xdr:row>41</xdr:row>
          <xdr:rowOff>114300</xdr:rowOff>
        </xdr:from>
        <xdr:to>
          <xdr:col>2</xdr:col>
          <xdr:colOff>352425</xdr:colOff>
          <xdr:row>42</xdr:row>
          <xdr:rowOff>66675</xdr:rowOff>
        </xdr:to>
        <xdr:sp macro="" textlink="">
          <xdr:nvSpPr>
            <xdr:cNvPr id="6203" name="Check Box 59" hidden="1">
              <a:extLst>
                <a:ext uri="{63B3BB69-23CF-44E3-9099-C40C66FF867C}">
                  <a14:compatExt spid="_x0000_s6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13</xdr:row>
          <xdr:rowOff>161925</xdr:rowOff>
        </xdr:from>
        <xdr:to>
          <xdr:col>2</xdr:col>
          <xdr:colOff>361950</xdr:colOff>
          <xdr:row>13</xdr:row>
          <xdr:rowOff>323850</xdr:rowOff>
        </xdr:to>
        <xdr:sp macro="" textlink="">
          <xdr:nvSpPr>
            <xdr:cNvPr id="6204" name="Check Box 60" hidden="1">
              <a:extLst>
                <a:ext uri="{63B3BB69-23CF-44E3-9099-C40C66FF867C}">
                  <a14:compatExt spid="_x0000_s6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15</xdr:row>
          <xdr:rowOff>152400</xdr:rowOff>
        </xdr:from>
        <xdr:to>
          <xdr:col>2</xdr:col>
          <xdr:colOff>361950</xdr:colOff>
          <xdr:row>15</xdr:row>
          <xdr:rowOff>323850</xdr:rowOff>
        </xdr:to>
        <xdr:sp macro="" textlink="">
          <xdr:nvSpPr>
            <xdr:cNvPr id="6205" name="Check Box 61" hidden="1">
              <a:extLst>
                <a:ext uri="{63B3BB69-23CF-44E3-9099-C40C66FF867C}">
                  <a14:compatExt spid="_x0000_s6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46</xdr:row>
          <xdr:rowOff>66675</xdr:rowOff>
        </xdr:from>
        <xdr:to>
          <xdr:col>2</xdr:col>
          <xdr:colOff>304800</xdr:colOff>
          <xdr:row>46</xdr:row>
          <xdr:rowOff>228600</xdr:rowOff>
        </xdr:to>
        <xdr:sp macro="" textlink="">
          <xdr:nvSpPr>
            <xdr:cNvPr id="23553" name="Check Box 1" hidden="1">
              <a:extLst>
                <a:ext uri="{63B3BB69-23CF-44E3-9099-C40C66FF867C}">
                  <a14:compatExt spid="_x0000_s2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24</xdr:row>
          <xdr:rowOff>38100</xdr:rowOff>
        </xdr:from>
        <xdr:to>
          <xdr:col>2</xdr:col>
          <xdr:colOff>295275</xdr:colOff>
          <xdr:row>24</xdr:row>
          <xdr:rowOff>247650</xdr:rowOff>
        </xdr:to>
        <xdr:sp macro="" textlink="">
          <xdr:nvSpPr>
            <xdr:cNvPr id="39937" name="Check Box 1" hidden="1">
              <a:extLst>
                <a:ext uri="{63B3BB69-23CF-44E3-9099-C40C66FF867C}">
                  <a14:compatExt spid="_x0000_s39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24</xdr:row>
          <xdr:rowOff>38100</xdr:rowOff>
        </xdr:from>
        <xdr:to>
          <xdr:col>2</xdr:col>
          <xdr:colOff>295275</xdr:colOff>
          <xdr:row>24</xdr:row>
          <xdr:rowOff>247650</xdr:rowOff>
        </xdr:to>
        <xdr:sp macro="" textlink="">
          <xdr:nvSpPr>
            <xdr:cNvPr id="39938" name="Check Box 2" hidden="1">
              <a:extLst>
                <a:ext uri="{63B3BB69-23CF-44E3-9099-C40C66FF867C}">
                  <a14:compatExt spid="_x0000_s39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21</xdr:row>
          <xdr:rowOff>38100</xdr:rowOff>
        </xdr:from>
        <xdr:to>
          <xdr:col>2</xdr:col>
          <xdr:colOff>295275</xdr:colOff>
          <xdr:row>21</xdr:row>
          <xdr:rowOff>247650</xdr:rowOff>
        </xdr:to>
        <xdr:sp macro="" textlink="">
          <xdr:nvSpPr>
            <xdr:cNvPr id="40961" name="Check Box 1" hidden="1">
              <a:extLst>
                <a:ext uri="{63B3BB69-23CF-44E3-9099-C40C66FF867C}">
                  <a14:compatExt spid="_x0000_s40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3</xdr:row>
          <xdr:rowOff>161925</xdr:rowOff>
        </xdr:from>
        <xdr:to>
          <xdr:col>4</xdr:col>
          <xdr:colOff>990600</xdr:colOff>
          <xdr:row>4</xdr:row>
          <xdr:rowOff>114300</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Formularblatt aktivieren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ils.radeisen/Desktop/KSMNeu23/Vorhabenbeschreibung_4.1.8b+4.1.10b+4.1.10c_KSM_Anschlussvorhaben_2307_V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Users\nils.radeisen\Desktop\221101_Formulare%20Neu\KSM\4.1.8a_VHB_Ausgaben_Erstellung_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ug.team\public\Users\nils.radeisen\Desktop\KSMNeu23\Vorhabenbeschreibung_4.1.8b+4.1.10b+4.1.10c_KSM_Anschlussvorhaben_2307_V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KKS\Fachliche-Schwerpunkte\06_Kommune\11_Excel%20und%20PDF-Formulare%20-%20KRL\Formulare_Arbeitsordner\KRL2022\4.1.8%20KSM\211122_Berechnungsformular_Ausgaben_Erstellung.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KKS/Fachliche-Schwerpunkte/06_Kommune/11_Excel%20und%20PDF-Formulare%20-%20KRL/Formulare_Arbeitsordner/KRL2022/4.1.8%20KSM/211116_Berechnungsformular_Ausgaben_Umsetzu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Personalausgaben"/>
      <sheetName val="Begl_Öffentlichkeitsarbeit"/>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Personalausgaben"/>
      <sheetName val="Begl_Öffentlichkeitsarbeit"/>
      <sheetName val="Basisdaten"/>
      <sheetName val="Vorhabenbeschreibung"/>
      <sheetName val="Inhalte und Handlungsfelder"/>
      <sheetName val="TVÖD_Obergrenzen"/>
      <sheetName val="Dashboard"/>
      <sheetName val="Texte"/>
      <sheetName val="ausgabenexport"/>
      <sheetName val="Personal_Alt"/>
      <sheetName val="Personal"/>
      <sheetName val="Arbeitsplan"/>
      <sheetName val="Erfolgskontrollplan"/>
      <sheetName val="Tabelle1"/>
      <sheetName val="Erst-,Anschlussvorhaben"/>
      <sheetName val="Pauschalen"/>
      <sheetName val="Akteursbeteiligung"/>
      <sheetName val="Akteursbeteiligung_Alt"/>
      <sheetName val="prof_Prozessunterstützung"/>
      <sheetName val="weitere Sachausgaben"/>
      <sheetName val="Dropdownlisten"/>
      <sheetName val="Dienstreisen und Qualifizierung"/>
      <sheetName val="Konzeptfertigstellung"/>
      <sheetName val="Ausgabenübersicht"/>
      <sheetName val="Anmerkungen"/>
    </sheetNames>
    <sheetDataSet>
      <sheetData sheetId="0">
        <row r="2">
          <cell r="Y2" t="str">
            <v/>
          </cell>
        </row>
      </sheetData>
      <sheetData sheetId="1">
        <row r="22">
          <cell r="W22" t="str">
            <v>PM Normgehalt</v>
          </cell>
        </row>
      </sheetData>
      <sheetData sheetId="2">
        <row r="21">
          <cell r="M21">
            <v>0</v>
          </cell>
        </row>
      </sheetData>
      <sheetData sheetId="3">
        <row r="25">
          <cell r="I25" t="str">
            <v>bitte auswählen</v>
          </cell>
        </row>
      </sheetData>
      <sheetData sheetId="4" refreshError="1"/>
      <sheetData sheetId="5" refreshError="1"/>
      <sheetData sheetId="6" refreshError="1"/>
      <sheetData sheetId="7" refreshError="1"/>
      <sheetData sheetId="8">
        <row r="8">
          <cell r="G8" t="str">
            <v>Bitte beachten Sie: Zuwendungsfähig sind Sachausgaben zur Beteiligung der relevanten Akteure (Organisation und Durchführung von Beteiligungsprozessen) im Umfang von max. 5.000 Euro.</v>
          </cell>
        </row>
      </sheetData>
      <sheetData sheetId="9" refreshError="1"/>
      <sheetData sheetId="10">
        <row r="10">
          <cell r="N10">
            <v>0</v>
          </cell>
        </row>
      </sheetData>
      <sheetData sheetId="11"/>
      <sheetData sheetId="12" refreshError="1"/>
      <sheetData sheetId="13" refreshError="1"/>
      <sheetData sheetId="14" refreshError="1"/>
      <sheetData sheetId="15" refreshError="1"/>
      <sheetData sheetId="16" refreshError="1"/>
      <sheetData sheetId="17"/>
      <sheetData sheetId="18">
        <row r="20">
          <cell r="M20">
            <v>0</v>
          </cell>
        </row>
      </sheetData>
      <sheetData sheetId="19">
        <row r="14">
          <cell r="J14">
            <v>0</v>
          </cell>
        </row>
      </sheetData>
      <sheetData sheetId="20" refreshError="1"/>
      <sheetData sheetId="21" refreshError="1"/>
      <sheetData sheetId="22">
        <row r="13">
          <cell r="P13">
            <v>0</v>
          </cell>
        </row>
      </sheetData>
      <sheetData sheetId="23" refreshError="1"/>
      <sheetData sheetId="24"/>
      <sheetData sheetId="2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15.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6.bin"/><Relationship Id="rId1" Type="http://schemas.openxmlformats.org/officeDocument/2006/relationships/hyperlink" Target="https://prozess-wegweiser.de/" TargetMode="External"/><Relationship Id="rId5" Type="http://schemas.openxmlformats.org/officeDocument/2006/relationships/ctrlProp" Target="../ctrlProps/ctrlProp12.xml"/><Relationship Id="rId4" Type="http://schemas.openxmlformats.org/officeDocument/2006/relationships/vmlDrawing" Target="../drawings/vmlDrawing7.v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ctrlProp" Target="../ctrlProps/ctrlProp13.xml"/><Relationship Id="rId4" Type="http://schemas.openxmlformats.org/officeDocument/2006/relationships/vmlDrawing" Target="../drawings/vmlDrawing8.v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9.bin"/><Relationship Id="rId4" Type="http://schemas.openxmlformats.org/officeDocument/2006/relationships/ctrlProp" Target="../ctrlProps/ctrlProp14.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10.vml"/><Relationship Id="rId7" Type="http://schemas.openxmlformats.org/officeDocument/2006/relationships/ctrlProp" Target="../ctrlProps/ctrlProp18.xml"/><Relationship Id="rId2" Type="http://schemas.openxmlformats.org/officeDocument/2006/relationships/drawing" Target="../drawings/drawing11.xml"/><Relationship Id="rId1" Type="http://schemas.openxmlformats.org/officeDocument/2006/relationships/printerSettings" Target="../printerSettings/printerSettings20.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ctrlProp" Target="../ctrlProps/ctrlProp21.xml"/><Relationship Id="rId4" Type="http://schemas.openxmlformats.org/officeDocument/2006/relationships/vmlDrawing" Target="../drawings/vmlDrawing11.v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https://foerderportal.bund.de/easyonline/reflink.jsf?m=NKI_KRL_2022&amp;b=4108A_ERSTV_KSK_KSM&amp;t=AZA" TargetMode="External"/><Relationship Id="rId1" Type="http://schemas.openxmlformats.org/officeDocument/2006/relationships/hyperlink" Target="https://www.klimaschutz.de/sites/default/files/mediathek/dokumente/KRL_Checkliste%20Antrag_2404_V1.pdf" TargetMode="External"/><Relationship Id="rId4" Type="http://schemas.openxmlformats.org/officeDocument/2006/relationships/drawing" Target="../drawings/drawing13.xm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7" Type="http://schemas.openxmlformats.org/officeDocument/2006/relationships/ctrlProp" Target="../ctrlProps/ctrlProp8.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ctrlProp" Target="../ctrlProps/ctrlProp9.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theme="3" tint="0.59999389629810485"/>
    <pageSetUpPr fitToPage="1"/>
  </sheetPr>
  <dimension ref="A1:AC93"/>
  <sheetViews>
    <sheetView showGridLines="0" showRowColHeaders="0" tabSelected="1" zoomScale="90" zoomScaleNormal="90" workbookViewId="0">
      <selection activeCell="I18" sqref="I18:Q18"/>
    </sheetView>
  </sheetViews>
  <sheetFormatPr baseColWidth="10" defaultColWidth="11.42578125" defaultRowHeight="12" x14ac:dyDescent="0.2"/>
  <cols>
    <col min="1" max="1" width="2.5703125" style="1" customWidth="1"/>
    <col min="2" max="2" width="2.7109375" style="1" customWidth="1"/>
    <col min="3" max="3" width="2.85546875" style="1" customWidth="1"/>
    <col min="4" max="4" width="3.140625" style="1" customWidth="1"/>
    <col min="5" max="5" width="3.7109375" style="1" customWidth="1"/>
    <col min="6" max="6" width="3.42578125" style="1" customWidth="1"/>
    <col min="7" max="7" width="0.7109375" style="1" customWidth="1"/>
    <col min="8" max="8" width="9.42578125" style="1" customWidth="1"/>
    <col min="9" max="9" width="4.5703125" style="1" customWidth="1"/>
    <col min="10" max="10" width="7.28515625" style="1" customWidth="1"/>
    <col min="11" max="11" width="10" style="1" customWidth="1"/>
    <col min="12" max="13" width="5.7109375" style="1" customWidth="1"/>
    <col min="14" max="16" width="11.42578125" style="1" customWidth="1"/>
    <col min="17" max="17" width="12.85546875" style="1" customWidth="1"/>
    <col min="18" max="19" width="2.28515625" style="1" customWidth="1"/>
    <col min="20" max="20" width="13.7109375" style="1" customWidth="1"/>
    <col min="21" max="21" width="11.42578125" style="1"/>
    <col min="22" max="22" width="15.28515625" style="1" customWidth="1"/>
    <col min="23" max="24" width="11.42578125" style="1"/>
    <col min="25" max="25" width="44.5703125" style="1" customWidth="1"/>
    <col min="26" max="16384" width="11.42578125" style="1"/>
  </cols>
  <sheetData>
    <row r="1" spans="1:29" x14ac:dyDescent="0.2">
      <c r="A1" s="417" t="s">
        <v>200</v>
      </c>
      <c r="B1" s="417"/>
      <c r="C1" s="417"/>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row>
    <row r="2" spans="1:29" ht="12.75" hidden="1" customHeight="1" x14ac:dyDescent="0.2">
      <c r="A2" s="417"/>
      <c r="B2" s="417"/>
      <c r="C2" s="417"/>
      <c r="D2" s="417"/>
      <c r="E2" s="417"/>
      <c r="F2" s="417"/>
      <c r="G2" s="417"/>
      <c r="H2" s="417"/>
      <c r="I2" s="417"/>
      <c r="J2" s="417"/>
      <c r="K2" s="417"/>
      <c r="L2" s="417"/>
      <c r="M2" s="417"/>
      <c r="N2" s="417"/>
      <c r="O2" s="417"/>
      <c r="P2" s="417"/>
      <c r="Q2" s="417"/>
      <c r="R2" s="417"/>
      <c r="S2" s="417"/>
      <c r="T2" s="417"/>
      <c r="U2" s="417"/>
      <c r="V2" s="417"/>
      <c r="W2" s="417"/>
      <c r="X2" s="417"/>
      <c r="Y2" s="417"/>
      <c r="Z2" s="417"/>
      <c r="AA2" s="417"/>
      <c r="AB2" s="417"/>
      <c r="AC2" s="417"/>
    </row>
    <row r="3" spans="1:29" ht="12" customHeight="1" x14ac:dyDescent="0.2">
      <c r="A3" s="417"/>
      <c r="S3" s="424"/>
      <c r="T3" s="424"/>
      <c r="U3" s="424"/>
      <c r="V3" s="424"/>
      <c r="W3" s="424"/>
      <c r="X3" s="417"/>
      <c r="Y3" s="417"/>
      <c r="Z3" s="417"/>
      <c r="AA3" s="417"/>
      <c r="AB3" s="417"/>
      <c r="AC3" s="417"/>
    </row>
    <row r="4" spans="1:29" s="138" customFormat="1" ht="57" customHeight="1" x14ac:dyDescent="0.2">
      <c r="A4" s="418"/>
      <c r="C4" s="591" t="s">
        <v>583</v>
      </c>
      <c r="D4" s="591"/>
      <c r="E4" s="591"/>
      <c r="F4" s="591"/>
      <c r="G4" s="591"/>
      <c r="H4" s="591"/>
      <c r="I4" s="591"/>
      <c r="J4" s="591"/>
      <c r="K4" s="591"/>
      <c r="L4" s="591"/>
      <c r="M4" s="591"/>
      <c r="N4" s="591"/>
      <c r="O4" s="1"/>
      <c r="P4" s="1"/>
      <c r="Q4" s="1"/>
      <c r="R4" s="1"/>
      <c r="S4" s="419"/>
      <c r="T4" s="425"/>
      <c r="U4" s="603"/>
      <c r="V4" s="603"/>
      <c r="W4" s="419"/>
      <c r="X4" s="419"/>
      <c r="Y4" s="419"/>
      <c r="Z4" s="419"/>
      <c r="AA4" s="419"/>
      <c r="AB4" s="419"/>
      <c r="AC4" s="419"/>
    </row>
    <row r="5" spans="1:29" s="138" customFormat="1" ht="24.75" customHeight="1" x14ac:dyDescent="0.2">
      <c r="A5" s="418"/>
      <c r="C5" s="565" t="s">
        <v>587</v>
      </c>
      <c r="D5" s="565"/>
      <c r="E5" s="565"/>
      <c r="F5" s="565"/>
      <c r="G5" s="565"/>
      <c r="H5" s="565"/>
      <c r="I5" s="565"/>
      <c r="J5" s="565"/>
      <c r="K5" s="565"/>
      <c r="L5" s="565"/>
      <c r="M5" s="565"/>
      <c r="N5" s="565"/>
      <c r="O5" s="565"/>
      <c r="P5" s="1"/>
      <c r="Q5" s="1"/>
      <c r="R5" s="1"/>
      <c r="S5" s="419"/>
      <c r="T5" s="425"/>
      <c r="U5" s="426"/>
      <c r="V5" s="426"/>
      <c r="W5" s="419"/>
      <c r="X5" s="419"/>
      <c r="Y5" s="419"/>
      <c r="Z5" s="419"/>
      <c r="AA5" s="419"/>
      <c r="AB5" s="419"/>
      <c r="AC5" s="419"/>
    </row>
    <row r="6" spans="1:29" s="138" customFormat="1" ht="6" customHeight="1" x14ac:dyDescent="0.2">
      <c r="A6" s="418"/>
      <c r="C6" s="286"/>
      <c r="D6" s="286"/>
      <c r="E6" s="286"/>
      <c r="F6" s="286"/>
      <c r="G6" s="286"/>
      <c r="H6" s="286"/>
      <c r="I6" s="286"/>
      <c r="J6" s="286"/>
      <c r="K6" s="286"/>
      <c r="L6" s="286"/>
      <c r="M6" s="286"/>
      <c r="N6" s="1"/>
      <c r="O6" s="1"/>
      <c r="P6" s="1"/>
      <c r="Q6" s="1"/>
      <c r="R6" s="1"/>
      <c r="S6" s="419"/>
      <c r="T6" s="419"/>
      <c r="U6" s="419"/>
      <c r="V6" s="419"/>
      <c r="W6" s="419"/>
      <c r="X6" s="418"/>
      <c r="Y6" s="418"/>
      <c r="Z6" s="418"/>
      <c r="AA6" s="418"/>
      <c r="AB6" s="418"/>
      <c r="AC6" s="418"/>
    </row>
    <row r="7" spans="1:29" s="138" customFormat="1" ht="27" customHeight="1" x14ac:dyDescent="0.2">
      <c r="A7" s="418"/>
      <c r="C7" s="592" t="s">
        <v>585</v>
      </c>
      <c r="D7" s="591"/>
      <c r="E7" s="591"/>
      <c r="F7" s="591"/>
      <c r="G7" s="591"/>
      <c r="H7" s="591"/>
      <c r="I7" s="591"/>
      <c r="J7" s="591"/>
      <c r="K7" s="591"/>
      <c r="L7" s="591"/>
      <c r="M7" s="591"/>
      <c r="N7" s="591"/>
      <c r="O7" s="410"/>
      <c r="P7" s="410"/>
      <c r="Q7" s="410"/>
      <c r="R7" s="1"/>
      <c r="S7" s="419"/>
      <c r="T7" s="427"/>
      <c r="U7" s="419"/>
      <c r="V7" s="419"/>
      <c r="W7" s="419"/>
      <c r="X7" s="418"/>
      <c r="Y7" s="418"/>
      <c r="Z7" s="418"/>
      <c r="AA7" s="418"/>
      <c r="AB7" s="418"/>
      <c r="AC7" s="418"/>
    </row>
    <row r="8" spans="1:29" s="138" customFormat="1" ht="6" customHeight="1" x14ac:dyDescent="0.2">
      <c r="A8" s="418"/>
      <c r="C8" s="294"/>
      <c r="D8" s="294"/>
      <c r="E8" s="294"/>
      <c r="F8" s="294"/>
      <c r="G8" s="294"/>
      <c r="H8" s="294"/>
      <c r="I8" s="294"/>
      <c r="J8" s="294"/>
      <c r="K8" s="294"/>
      <c r="L8" s="294"/>
      <c r="M8" s="294"/>
      <c r="N8" s="1"/>
      <c r="O8" s="1"/>
      <c r="P8" s="1"/>
      <c r="Q8" s="1"/>
      <c r="R8" s="1"/>
      <c r="S8" s="419"/>
      <c r="T8" s="419"/>
      <c r="U8" s="419"/>
      <c r="V8" s="419"/>
      <c r="W8" s="419"/>
      <c r="X8" s="418"/>
      <c r="Y8" s="418"/>
      <c r="Z8" s="418"/>
      <c r="AA8" s="418"/>
      <c r="AB8" s="418"/>
      <c r="AC8" s="418"/>
    </row>
    <row r="9" spans="1:29" s="317" customFormat="1" ht="16.5" customHeight="1" x14ac:dyDescent="0.25">
      <c r="A9" s="420"/>
      <c r="C9" s="320" t="s">
        <v>426</v>
      </c>
      <c r="D9" s="318"/>
      <c r="E9" s="318"/>
      <c r="F9" s="318"/>
      <c r="G9" s="318"/>
      <c r="H9" s="318"/>
      <c r="I9" s="318"/>
      <c r="J9" s="318"/>
      <c r="K9" s="318"/>
      <c r="L9" s="318"/>
      <c r="M9" s="318"/>
      <c r="N9" s="319"/>
      <c r="O9" s="319"/>
      <c r="P9" s="319"/>
      <c r="Q9" s="327"/>
      <c r="R9" s="319"/>
      <c r="S9" s="428"/>
      <c r="T9" s="428"/>
      <c r="U9" s="428"/>
      <c r="V9" s="428"/>
      <c r="W9" s="428"/>
      <c r="X9" s="420"/>
      <c r="Y9" s="420"/>
      <c r="Z9" s="420"/>
      <c r="AA9" s="420"/>
      <c r="AB9" s="420"/>
      <c r="AC9" s="420"/>
    </row>
    <row r="10" spans="1:29" s="317" customFormat="1" ht="39.75" customHeight="1" x14ac:dyDescent="0.2">
      <c r="A10" s="420"/>
      <c r="C10" s="584" t="s">
        <v>427</v>
      </c>
      <c r="D10" s="584"/>
      <c r="E10" s="584"/>
      <c r="F10" s="604" t="s">
        <v>565</v>
      </c>
      <c r="G10" s="584"/>
      <c r="H10" s="584"/>
      <c r="I10" s="584"/>
      <c r="J10" s="584"/>
      <c r="K10" s="584"/>
      <c r="L10" s="584"/>
      <c r="M10" s="584"/>
      <c r="N10" s="584"/>
      <c r="O10" s="584"/>
      <c r="P10" s="584"/>
      <c r="Q10" s="584"/>
      <c r="R10" s="319"/>
      <c r="S10" s="428"/>
      <c r="T10" s="428"/>
      <c r="U10" s="428"/>
      <c r="V10" s="428"/>
      <c r="W10" s="428"/>
      <c r="X10" s="420"/>
      <c r="Y10" s="420"/>
      <c r="Z10" s="420"/>
      <c r="AA10" s="420"/>
      <c r="AB10" s="420"/>
      <c r="AC10" s="420"/>
    </row>
    <row r="11" spans="1:29" s="317" customFormat="1" ht="27.75" customHeight="1" x14ac:dyDescent="0.2">
      <c r="A11" s="420"/>
      <c r="C11" s="584" t="s">
        <v>428</v>
      </c>
      <c r="D11" s="584"/>
      <c r="E11" s="584"/>
      <c r="F11" s="604" t="s">
        <v>431</v>
      </c>
      <c r="G11" s="584"/>
      <c r="H11" s="584"/>
      <c r="I11" s="584"/>
      <c r="J11" s="584"/>
      <c r="K11" s="584"/>
      <c r="L11" s="584"/>
      <c r="M11" s="584"/>
      <c r="N11" s="584"/>
      <c r="O11" s="584"/>
      <c r="P11" s="584"/>
      <c r="Q11" s="584"/>
      <c r="R11" s="319"/>
      <c r="S11" s="428"/>
      <c r="T11" s="428"/>
      <c r="U11" s="419"/>
      <c r="V11" s="428"/>
      <c r="W11" s="428"/>
      <c r="X11" s="420"/>
      <c r="Y11" s="420"/>
      <c r="Z11" s="420"/>
      <c r="AA11" s="420"/>
      <c r="AB11" s="420"/>
      <c r="AC11" s="420"/>
    </row>
    <row r="12" spans="1:29" s="317" customFormat="1" ht="15" customHeight="1" x14ac:dyDescent="0.2">
      <c r="A12" s="420"/>
      <c r="C12" s="584" t="s">
        <v>429</v>
      </c>
      <c r="D12" s="584"/>
      <c r="E12" s="584"/>
      <c r="F12" s="604" t="s">
        <v>572</v>
      </c>
      <c r="G12" s="584"/>
      <c r="H12" s="584"/>
      <c r="I12" s="584"/>
      <c r="J12" s="584"/>
      <c r="K12" s="584"/>
      <c r="L12" s="584"/>
      <c r="M12" s="584"/>
      <c r="N12" s="584"/>
      <c r="O12" s="584"/>
      <c r="P12" s="584"/>
      <c r="Q12" s="584"/>
      <c r="R12" s="319"/>
      <c r="S12" s="428"/>
      <c r="T12" s="428"/>
      <c r="U12" s="428"/>
      <c r="V12" s="428"/>
      <c r="W12" s="428"/>
      <c r="X12" s="420"/>
      <c r="Y12" s="420"/>
      <c r="Z12" s="420"/>
      <c r="AA12" s="420"/>
      <c r="AB12" s="420"/>
      <c r="AC12" s="420"/>
    </row>
    <row r="13" spans="1:29" s="138" customFormat="1" ht="26.25" customHeight="1" x14ac:dyDescent="0.2">
      <c r="A13" s="418"/>
      <c r="C13" s="584" t="s">
        <v>430</v>
      </c>
      <c r="D13" s="584"/>
      <c r="E13" s="584"/>
      <c r="F13" s="599" t="s">
        <v>573</v>
      </c>
      <c r="G13" s="599"/>
      <c r="H13" s="599"/>
      <c r="I13" s="599"/>
      <c r="J13" s="599"/>
      <c r="K13" s="599"/>
      <c r="L13" s="599"/>
      <c r="M13" s="599"/>
      <c r="N13" s="599"/>
      <c r="O13" s="599"/>
      <c r="P13" s="599"/>
      <c r="Q13" s="599"/>
      <c r="R13" s="1"/>
      <c r="S13" s="418"/>
      <c r="T13" s="418"/>
      <c r="U13" s="418"/>
      <c r="V13" s="418"/>
      <c r="W13" s="418"/>
      <c r="X13" s="418"/>
      <c r="Y13" s="418"/>
      <c r="Z13" s="418"/>
      <c r="AA13" s="418"/>
      <c r="AB13" s="418"/>
      <c r="AC13" s="418"/>
    </row>
    <row r="14" spans="1:29" s="138" customFormat="1" ht="27" customHeight="1" x14ac:dyDescent="0.2">
      <c r="A14" s="418"/>
      <c r="C14" s="584" t="s">
        <v>531</v>
      </c>
      <c r="D14" s="584"/>
      <c r="E14" s="584"/>
      <c r="F14" s="599" t="s">
        <v>658</v>
      </c>
      <c r="G14" s="599"/>
      <c r="H14" s="599"/>
      <c r="I14" s="599"/>
      <c r="J14" s="599"/>
      <c r="K14" s="599"/>
      <c r="L14" s="599"/>
      <c r="M14" s="599"/>
      <c r="N14" s="599"/>
      <c r="O14" s="599"/>
      <c r="P14" s="599"/>
      <c r="Q14" s="599"/>
      <c r="R14" s="1"/>
      <c r="S14" s="418"/>
      <c r="T14" s="418"/>
      <c r="U14" s="418"/>
      <c r="V14" s="418"/>
      <c r="W14" s="418"/>
      <c r="X14" s="418"/>
      <c r="Y14" s="418"/>
      <c r="Z14" s="418"/>
      <c r="AA14" s="418"/>
      <c r="AB14" s="418"/>
      <c r="AC14" s="418"/>
    </row>
    <row r="15" spans="1:29" s="138" customFormat="1" ht="26.25" customHeight="1" x14ac:dyDescent="0.2">
      <c r="A15" s="418"/>
      <c r="C15" s="606" t="s">
        <v>425</v>
      </c>
      <c r="D15" s="606"/>
      <c r="E15" s="606"/>
      <c r="F15" s="606"/>
      <c r="G15" s="606"/>
      <c r="H15" s="606"/>
      <c r="I15" s="606"/>
      <c r="J15" s="606"/>
      <c r="K15" s="606"/>
      <c r="L15" s="606"/>
      <c r="M15" s="606"/>
      <c r="N15" s="606"/>
      <c r="O15" s="606"/>
      <c r="P15" s="606"/>
      <c r="Q15" s="606"/>
      <c r="R15" s="1"/>
      <c r="S15" s="418"/>
      <c r="T15" s="418"/>
      <c r="U15" s="418"/>
      <c r="V15" s="418"/>
      <c r="W15" s="418"/>
      <c r="X15" s="418"/>
      <c r="Y15" s="418"/>
      <c r="Z15" s="418"/>
      <c r="AA15" s="418"/>
      <c r="AB15" s="418"/>
      <c r="AC15" s="418"/>
    </row>
    <row r="16" spans="1:29" s="138" customFormat="1" ht="6" customHeight="1" x14ac:dyDescent="0.2">
      <c r="A16" s="418"/>
      <c r="C16" s="316"/>
      <c r="D16" s="316"/>
      <c r="E16" s="316"/>
      <c r="F16" s="316"/>
      <c r="G16" s="316"/>
      <c r="H16" s="316"/>
      <c r="I16" s="316"/>
      <c r="J16" s="316"/>
      <c r="K16" s="316"/>
      <c r="L16" s="316"/>
      <c r="M16" s="316"/>
      <c r="N16" s="316"/>
      <c r="O16" s="316"/>
      <c r="P16" s="316"/>
      <c r="Q16" s="316"/>
      <c r="R16" s="1"/>
      <c r="S16" s="418"/>
      <c r="T16" s="418"/>
      <c r="U16" s="418"/>
      <c r="V16" s="418"/>
      <c r="W16" s="418"/>
      <c r="X16" s="418"/>
      <c r="Y16" s="418"/>
      <c r="Z16" s="418"/>
      <c r="AA16" s="418"/>
      <c r="AB16" s="418"/>
      <c r="AC16" s="418"/>
    </row>
    <row r="17" spans="1:29" s="138" customFormat="1" ht="15" customHeight="1" thickBot="1" x14ac:dyDescent="0.25">
      <c r="A17" s="418"/>
      <c r="C17" s="607" t="s">
        <v>162</v>
      </c>
      <c r="D17" s="607"/>
      <c r="E17" s="607"/>
      <c r="F17" s="607"/>
      <c r="G17" s="607"/>
      <c r="H17" s="607"/>
      <c r="I17" s="607"/>
      <c r="J17" s="607"/>
      <c r="K17" s="607"/>
      <c r="L17" s="607"/>
      <c r="M17" s="231"/>
      <c r="N17" s="1"/>
      <c r="O17" s="1"/>
      <c r="P17" s="1"/>
      <c r="Q17" s="1"/>
      <c r="R17" s="1"/>
      <c r="S17" s="418"/>
      <c r="T17" s="418"/>
      <c r="U17" s="418"/>
      <c r="V17" s="418"/>
      <c r="W17" s="418"/>
      <c r="X17" s="418"/>
      <c r="Y17" s="418"/>
      <c r="Z17" s="418"/>
      <c r="AA17" s="418"/>
      <c r="AB17" s="418"/>
      <c r="AC17" s="418"/>
    </row>
    <row r="18" spans="1:29" s="164" customFormat="1" ht="16.5" customHeight="1" thickBot="1" x14ac:dyDescent="0.3">
      <c r="A18" s="421"/>
      <c r="B18" s="140">
        <v>1</v>
      </c>
      <c r="C18" s="588" t="s">
        <v>242</v>
      </c>
      <c r="D18" s="589"/>
      <c r="E18" s="589"/>
      <c r="F18" s="589"/>
      <c r="G18" s="589"/>
      <c r="H18" s="590"/>
      <c r="I18" s="586"/>
      <c r="J18" s="586"/>
      <c r="K18" s="586"/>
      <c r="L18" s="586"/>
      <c r="M18" s="586"/>
      <c r="N18" s="586"/>
      <c r="O18" s="586"/>
      <c r="P18" s="586"/>
      <c r="Q18" s="587"/>
      <c r="S18" s="421"/>
      <c r="T18" s="421"/>
      <c r="U18" s="421"/>
      <c r="V18" s="421"/>
      <c r="W18" s="421"/>
      <c r="X18" s="421"/>
      <c r="Y18" s="421"/>
      <c r="Z18" s="421"/>
      <c r="AA18" s="421"/>
      <c r="AB18" s="421"/>
      <c r="AC18" s="421"/>
    </row>
    <row r="19" spans="1:29" s="164" customFormat="1" ht="6" customHeight="1" thickBot="1" x14ac:dyDescent="0.3">
      <c r="A19" s="421"/>
      <c r="B19" s="234"/>
      <c r="C19" s="166"/>
      <c r="D19" s="165"/>
      <c r="E19" s="166"/>
      <c r="F19" s="166"/>
      <c r="G19" s="166"/>
      <c r="H19" s="165"/>
      <c r="I19" s="167"/>
      <c r="J19" s="168"/>
      <c r="K19" s="168"/>
      <c r="L19" s="168"/>
      <c r="M19" s="168"/>
      <c r="N19" s="168"/>
      <c r="O19" s="168"/>
      <c r="P19" s="168"/>
      <c r="Q19" s="167"/>
      <c r="S19" s="421"/>
      <c r="T19" s="421"/>
      <c r="U19" s="421"/>
      <c r="V19" s="421"/>
      <c r="W19" s="421"/>
      <c r="X19" s="421"/>
      <c r="Y19" s="421"/>
      <c r="Z19" s="421"/>
      <c r="AA19" s="421"/>
      <c r="AB19" s="421"/>
      <c r="AC19" s="421"/>
    </row>
    <row r="20" spans="1:29" s="164" customFormat="1" ht="16.5" customHeight="1" thickBot="1" x14ac:dyDescent="0.3">
      <c r="A20" s="421"/>
      <c r="B20" s="234">
        <v>2</v>
      </c>
      <c r="C20" s="588" t="s">
        <v>329</v>
      </c>
      <c r="D20" s="589"/>
      <c r="E20" s="589"/>
      <c r="F20" s="589"/>
      <c r="G20" s="589"/>
      <c r="H20" s="590"/>
      <c r="I20" s="596" t="s">
        <v>64</v>
      </c>
      <c r="J20" s="597"/>
      <c r="K20" s="597"/>
      <c r="L20" s="597"/>
      <c r="M20" s="597"/>
      <c r="N20" s="597"/>
      <c r="O20" s="597"/>
      <c r="P20" s="597"/>
      <c r="Q20" s="598"/>
      <c r="S20" s="421"/>
      <c r="T20" s="585" t="str">
        <f>IF(I20=menu!AF4,Texte!A24,IF(I20=menu!AF5,Texte!A48,""))</f>
        <v/>
      </c>
      <c r="U20" s="585"/>
      <c r="V20" s="585"/>
      <c r="W20" s="585"/>
      <c r="X20" s="585"/>
      <c r="Y20" s="421"/>
      <c r="Z20" s="421"/>
      <c r="AA20" s="421"/>
      <c r="AB20" s="421"/>
      <c r="AC20" s="421"/>
    </row>
    <row r="21" spans="1:29" s="164" customFormat="1" ht="6" customHeight="1" thickBot="1" x14ac:dyDescent="0.3">
      <c r="A21" s="421"/>
      <c r="B21" s="234"/>
      <c r="C21" s="166"/>
      <c r="D21" s="165"/>
      <c r="E21" s="166"/>
      <c r="F21" s="166"/>
      <c r="G21" s="166"/>
      <c r="H21" s="165"/>
      <c r="I21" s="167"/>
      <c r="J21" s="168"/>
      <c r="K21" s="168"/>
      <c r="L21" s="168"/>
      <c r="M21" s="168"/>
      <c r="N21" s="168"/>
      <c r="O21" s="168"/>
      <c r="P21" s="168"/>
      <c r="Q21" s="167"/>
      <c r="S21" s="421"/>
      <c r="T21" s="585"/>
      <c r="U21" s="585"/>
      <c r="V21" s="585"/>
      <c r="W21" s="585"/>
      <c r="X21" s="585"/>
      <c r="Y21" s="421"/>
      <c r="Z21" s="421"/>
      <c r="AA21" s="421"/>
      <c r="AB21" s="421"/>
      <c r="AC21" s="421"/>
    </row>
    <row r="22" spans="1:29" s="164" customFormat="1" ht="16.5" customHeight="1" thickBot="1" x14ac:dyDescent="0.3">
      <c r="A22" s="421"/>
      <c r="B22" s="234">
        <f>IF(OR($I$20=menu!AF4,$I$20=menu!AF2,$I$20=menu!AF3),3,2)</f>
        <v>3</v>
      </c>
      <c r="C22" s="588" t="s">
        <v>343</v>
      </c>
      <c r="D22" s="589"/>
      <c r="E22" s="589"/>
      <c r="F22" s="589"/>
      <c r="G22" s="589"/>
      <c r="H22" s="590"/>
      <c r="I22" s="586"/>
      <c r="J22" s="586"/>
      <c r="K22" s="586"/>
      <c r="L22" s="586"/>
      <c r="M22" s="586"/>
      <c r="N22" s="586"/>
      <c r="O22" s="586"/>
      <c r="P22" s="586"/>
      <c r="Q22" s="587"/>
      <c r="S22" s="421"/>
      <c r="T22" s="585"/>
      <c r="U22" s="585"/>
      <c r="V22" s="585"/>
      <c r="W22" s="585"/>
      <c r="X22" s="585"/>
      <c r="Y22" s="421"/>
      <c r="Z22" s="421"/>
      <c r="AA22" s="421"/>
      <c r="AB22" s="421"/>
      <c r="AC22" s="421"/>
    </row>
    <row r="23" spans="1:29" s="164" customFormat="1" ht="6" customHeight="1" thickBot="1" x14ac:dyDescent="0.3">
      <c r="A23" s="421"/>
      <c r="B23" s="234"/>
      <c r="C23" s="166"/>
      <c r="D23" s="165"/>
      <c r="E23" s="166"/>
      <c r="F23" s="166"/>
      <c r="G23" s="166"/>
      <c r="H23" s="165"/>
      <c r="I23" s="167"/>
      <c r="J23" s="168"/>
      <c r="K23" s="168"/>
      <c r="L23" s="284"/>
      <c r="M23" s="284"/>
      <c r="N23" s="284"/>
      <c r="O23" s="284"/>
      <c r="P23" s="284"/>
      <c r="Q23" s="284"/>
      <c r="S23" s="421"/>
      <c r="T23" s="585"/>
      <c r="U23" s="585"/>
      <c r="V23" s="585"/>
      <c r="W23" s="585"/>
      <c r="X23" s="585"/>
      <c r="Y23" s="421"/>
      <c r="Z23" s="421"/>
      <c r="AA23" s="421"/>
      <c r="AB23" s="421"/>
      <c r="AC23" s="421"/>
    </row>
    <row r="24" spans="1:29" s="164" customFormat="1" ht="16.5" customHeight="1" thickBot="1" x14ac:dyDescent="0.3">
      <c r="A24" s="421"/>
      <c r="B24" s="234">
        <f>IF(OR($I$20=menu!AF6,$I$20=menu!AF7,$I$20=menu!AF8,$I$20=menu!AF9,$I$20=menu!AF10,$I$20=menu!AF11,$I$20=menu!AF12,$I$20=menu!AF13,),2,B22+1)</f>
        <v>4</v>
      </c>
      <c r="C24" s="588" t="s">
        <v>344</v>
      </c>
      <c r="D24" s="589"/>
      <c r="E24" s="589"/>
      <c r="F24" s="589"/>
      <c r="G24" s="589"/>
      <c r="H24" s="590"/>
      <c r="I24" s="600"/>
      <c r="J24" s="601"/>
      <c r="K24" s="602"/>
      <c r="L24" s="326"/>
      <c r="M24" s="326"/>
      <c r="N24" s="326"/>
      <c r="O24" s="326"/>
      <c r="P24" s="326"/>
      <c r="Q24" s="326"/>
      <c r="S24" s="421"/>
      <c r="T24" s="585"/>
      <c r="U24" s="585"/>
      <c r="V24" s="585"/>
      <c r="W24" s="585"/>
      <c r="X24" s="585"/>
      <c r="Y24" s="421"/>
      <c r="Z24" s="421"/>
      <c r="AA24" s="421"/>
      <c r="AB24" s="421"/>
      <c r="AC24" s="421"/>
    </row>
    <row r="25" spans="1:29" s="164" customFormat="1" ht="6" customHeight="1" thickBot="1" x14ac:dyDescent="0.3">
      <c r="A25" s="421"/>
      <c r="B25" s="234"/>
      <c r="C25" s="166"/>
      <c r="D25" s="165"/>
      <c r="E25" s="166"/>
      <c r="F25" s="166"/>
      <c r="G25" s="166"/>
      <c r="H25" s="165"/>
      <c r="I25" s="167"/>
      <c r="J25" s="168"/>
      <c r="K25" s="168"/>
      <c r="L25" s="168"/>
      <c r="M25" s="168"/>
      <c r="N25" s="168"/>
      <c r="O25" s="168"/>
      <c r="P25" s="168"/>
      <c r="Q25" s="285"/>
      <c r="S25" s="421"/>
      <c r="T25" s="585"/>
      <c r="U25" s="585"/>
      <c r="V25" s="585"/>
      <c r="W25" s="585"/>
      <c r="X25" s="585"/>
      <c r="Y25" s="421"/>
      <c r="Z25" s="421"/>
      <c r="AA25" s="421"/>
      <c r="AB25" s="421"/>
      <c r="AC25" s="421"/>
    </row>
    <row r="26" spans="1:29" s="138" customFormat="1" ht="31.5" customHeight="1" thickBot="1" x14ac:dyDescent="0.25">
      <c r="A26" s="418"/>
      <c r="B26" s="140">
        <f>B24+1</f>
        <v>5</v>
      </c>
      <c r="C26" s="588" t="s">
        <v>161</v>
      </c>
      <c r="D26" s="589"/>
      <c r="E26" s="589"/>
      <c r="F26" s="589"/>
      <c r="G26" s="589"/>
      <c r="H26" s="590"/>
      <c r="I26" s="593"/>
      <c r="J26" s="594"/>
      <c r="K26" s="594"/>
      <c r="L26" s="594"/>
      <c r="M26" s="594"/>
      <c r="N26" s="594"/>
      <c r="O26" s="594"/>
      <c r="P26" s="594"/>
      <c r="Q26" s="595"/>
      <c r="R26" s="1"/>
      <c r="S26" s="418"/>
      <c r="T26" s="585"/>
      <c r="U26" s="585"/>
      <c r="V26" s="585"/>
      <c r="W26" s="585"/>
      <c r="X26" s="585"/>
      <c r="Y26" s="418"/>
      <c r="Z26" s="418"/>
      <c r="AA26" s="418"/>
      <c r="AB26" s="418"/>
      <c r="AC26" s="418"/>
    </row>
    <row r="27" spans="1:29" s="138" customFormat="1" ht="6" customHeight="1" x14ac:dyDescent="0.2">
      <c r="A27" s="418"/>
      <c r="B27" s="234"/>
      <c r="C27" s="608"/>
      <c r="D27" s="608"/>
      <c r="E27" s="608"/>
      <c r="F27" s="608"/>
      <c r="G27" s="608"/>
      <c r="H27" s="608"/>
      <c r="I27" s="608"/>
      <c r="J27" s="608"/>
      <c r="K27" s="608"/>
      <c r="L27" s="1"/>
      <c r="M27" s="1"/>
      <c r="N27" s="1"/>
      <c r="O27" s="1"/>
      <c r="P27" s="1"/>
      <c r="Q27" s="1"/>
      <c r="R27" s="1"/>
      <c r="S27" s="418"/>
      <c r="T27" s="418"/>
      <c r="U27" s="418"/>
      <c r="V27" s="418"/>
      <c r="W27" s="418"/>
      <c r="X27" s="418"/>
      <c r="Y27" s="418"/>
      <c r="Z27" s="418"/>
      <c r="AA27" s="418"/>
      <c r="AB27" s="418"/>
      <c r="AC27" s="418"/>
    </row>
    <row r="28" spans="1:29" s="138" customFormat="1" ht="12.75" customHeight="1" x14ac:dyDescent="0.2">
      <c r="A28" s="418"/>
      <c r="B28" s="234"/>
      <c r="C28" s="605" t="str">
        <f>Texte!C13</f>
        <v>4.1.8. a) Erstvorhaben Klimaschutzkonzept und Klimaschutzmanagement</v>
      </c>
      <c r="D28" s="605"/>
      <c r="E28" s="605"/>
      <c r="F28" s="605"/>
      <c r="G28" s="605"/>
      <c r="H28" s="605"/>
      <c r="I28" s="605"/>
      <c r="J28" s="605"/>
      <c r="K28" s="605"/>
      <c r="L28" s="605"/>
      <c r="M28" s="605"/>
      <c r="N28" s="605"/>
      <c r="O28" s="605"/>
      <c r="P28" s="605"/>
      <c r="Q28" s="605"/>
      <c r="R28" s="1"/>
      <c r="S28" s="418"/>
      <c r="T28" s="418"/>
      <c r="U28" s="418"/>
      <c r="V28" s="418"/>
      <c r="W28" s="418"/>
      <c r="X28" s="418"/>
      <c r="Y28" s="418"/>
      <c r="Z28" s="418"/>
      <c r="AA28" s="418"/>
      <c r="AB28" s="418"/>
      <c r="AC28" s="418"/>
    </row>
    <row r="29" spans="1:29" s="138" customFormat="1" ht="75" customHeight="1" x14ac:dyDescent="0.2">
      <c r="A29" s="418"/>
      <c r="B29" s="234"/>
      <c r="C29" s="567" t="str">
        <f>Texte!C12</f>
        <v>Gefördert werden die erstmalige Erstellung eines integrierten Klimaschutzkonzepts und die Umsetzung erster Maßnahmen durch ein Klimaschutzmanagement. Ein integriertes Klimaschutzkonzept umfasst alle klimarelevanten Handlungsfelder einer Organisation und adressiert die unterschiedlichen Handlungsmöglichkeiten des Antragstellers als Verbraucher/Vorbild, Versorger/Anbieter, ggf. Regulierer und Berater/Motivierender.
Der Bewilligungszeitraum beträgt in der Regel 24 Monate.</v>
      </c>
      <c r="D29" s="567"/>
      <c r="E29" s="567"/>
      <c r="F29" s="567"/>
      <c r="G29" s="567"/>
      <c r="H29" s="567"/>
      <c r="I29" s="567"/>
      <c r="J29" s="567"/>
      <c r="K29" s="567"/>
      <c r="L29" s="567"/>
      <c r="M29" s="567"/>
      <c r="N29" s="567"/>
      <c r="O29" s="567"/>
      <c r="P29" s="567"/>
      <c r="Q29" s="567"/>
      <c r="R29" s="1"/>
      <c r="S29" s="418"/>
      <c r="T29" s="418"/>
      <c r="U29" s="422"/>
      <c r="V29" s="422"/>
      <c r="W29" s="423"/>
      <c r="X29" s="423"/>
      <c r="Y29" s="423"/>
      <c r="Z29" s="418"/>
      <c r="AA29" s="418"/>
      <c r="AB29" s="418"/>
      <c r="AC29" s="418"/>
    </row>
    <row r="30" spans="1:29" s="138" customFormat="1" ht="6" customHeight="1" thickBot="1" x14ac:dyDescent="0.25">
      <c r="A30" s="418"/>
      <c r="B30" s="234"/>
      <c r="C30" s="412"/>
      <c r="D30" s="412"/>
      <c r="E30" s="412"/>
      <c r="F30" s="412"/>
      <c r="G30" s="412"/>
      <c r="H30" s="412"/>
      <c r="I30" s="412"/>
      <c r="J30" s="412"/>
      <c r="K30" s="412"/>
      <c r="L30" s="1"/>
      <c r="M30" s="1"/>
      <c r="N30" s="1"/>
      <c r="O30" s="1"/>
      <c r="P30" s="1"/>
      <c r="Q30" s="1"/>
      <c r="R30" s="1"/>
      <c r="S30" s="418"/>
      <c r="T30" s="418"/>
      <c r="U30" s="422"/>
      <c r="V30" s="423"/>
      <c r="W30" s="423"/>
      <c r="X30" s="423"/>
      <c r="Y30" s="423"/>
      <c r="Z30" s="418"/>
      <c r="AA30" s="418"/>
      <c r="AB30" s="418"/>
      <c r="AC30" s="418"/>
    </row>
    <row r="31" spans="1:29" s="138" customFormat="1" ht="24" customHeight="1" thickBot="1" x14ac:dyDescent="0.25">
      <c r="A31" s="418"/>
      <c r="B31" s="234">
        <f>B26+1</f>
        <v>6</v>
      </c>
      <c r="C31" s="415"/>
      <c r="D31" s="416"/>
      <c r="E31" s="582" t="s">
        <v>584</v>
      </c>
      <c r="F31" s="582"/>
      <c r="G31" s="582"/>
      <c r="H31" s="582"/>
      <c r="I31" s="582"/>
      <c r="J31" s="582"/>
      <c r="K31" s="582"/>
      <c r="L31" s="582"/>
      <c r="M31" s="582"/>
      <c r="N31" s="582"/>
      <c r="O31" s="582"/>
      <c r="P31" s="582"/>
      <c r="Q31" s="583"/>
      <c r="R31" s="1"/>
      <c r="S31" s="418"/>
      <c r="T31" s="418"/>
      <c r="U31" s="422"/>
      <c r="V31" s="423"/>
      <c r="W31" s="423"/>
      <c r="X31" s="423"/>
      <c r="Y31" s="423"/>
      <c r="Z31" s="418"/>
      <c r="AA31" s="418"/>
      <c r="AB31" s="418"/>
      <c r="AC31" s="418"/>
    </row>
    <row r="32" spans="1:29" s="138" customFormat="1" ht="6" customHeight="1" x14ac:dyDescent="0.2">
      <c r="A32" s="418"/>
      <c r="B32" s="234"/>
      <c r="C32" s="411"/>
      <c r="D32" s="411"/>
      <c r="E32" s="411"/>
      <c r="F32" s="411"/>
      <c r="G32" s="411"/>
      <c r="H32" s="411"/>
      <c r="I32" s="411"/>
      <c r="J32" s="411"/>
      <c r="K32" s="411"/>
      <c r="L32" s="1"/>
      <c r="M32" s="1"/>
      <c r="N32" s="1"/>
      <c r="O32" s="1"/>
      <c r="P32" s="1"/>
      <c r="Q32" s="1"/>
      <c r="R32" s="1"/>
      <c r="S32" s="418"/>
      <c r="T32" s="418"/>
      <c r="U32" s="422"/>
      <c r="V32" s="423"/>
      <c r="W32" s="423"/>
      <c r="X32" s="423"/>
      <c r="Y32" s="423"/>
      <c r="Z32" s="418"/>
      <c r="AA32" s="418"/>
      <c r="AB32" s="418"/>
      <c r="AC32" s="418"/>
    </row>
    <row r="33" spans="1:29" s="138" customFormat="1" ht="13.5" customHeight="1" thickBot="1" x14ac:dyDescent="0.25">
      <c r="A33" s="418"/>
      <c r="C33" s="574" t="s">
        <v>289</v>
      </c>
      <c r="D33" s="574"/>
      <c r="E33" s="574"/>
      <c r="F33" s="574"/>
      <c r="G33" s="574"/>
      <c r="H33" s="574"/>
      <c r="I33" s="574"/>
      <c r="J33" s="574"/>
      <c r="K33" s="574"/>
      <c r="L33" s="1"/>
      <c r="M33" s="1"/>
      <c r="N33" s="1"/>
      <c r="O33" s="1"/>
      <c r="P33" s="1"/>
      <c r="Q33" s="1"/>
      <c r="R33" s="1"/>
      <c r="S33" s="418"/>
      <c r="T33" s="418"/>
      <c r="U33" s="422"/>
      <c r="V33" s="423"/>
      <c r="W33" s="423"/>
      <c r="X33" s="423"/>
      <c r="Y33" s="423"/>
      <c r="Z33" s="418"/>
      <c r="AA33" s="418"/>
      <c r="AB33" s="418"/>
      <c r="AC33" s="418"/>
    </row>
    <row r="34" spans="1:29" s="138" customFormat="1" ht="16.5" customHeight="1" thickBot="1" x14ac:dyDescent="0.25">
      <c r="A34" s="418"/>
      <c r="B34" s="234">
        <f>B31+1</f>
        <v>7</v>
      </c>
      <c r="C34" s="575" t="s">
        <v>602</v>
      </c>
      <c r="D34" s="576"/>
      <c r="E34" s="576"/>
      <c r="F34" s="576"/>
      <c r="G34" s="576"/>
      <c r="H34" s="576"/>
      <c r="I34" s="579"/>
      <c r="J34" s="580"/>
      <c r="K34" s="472" t="s">
        <v>603</v>
      </c>
      <c r="L34" s="577" t="str">
        <f>IF(I34=0,"",IF((DAY(I34)=1),EOMONTH(I34,menu!J47),EDATE(I34,(menu!J47+1))))</f>
        <v/>
      </c>
      <c r="M34" s="578"/>
      <c r="N34" s="346">
        <f ca="1">IF(DAY(I34)&lt;&gt;1,1,IF(AND(I34&lt;DATE(YEAR(TODAY()),MONTH(TODAY())+7,1)),1,""))</f>
        <v>1</v>
      </c>
      <c r="O34" s="471" t="str">
        <f ca="1">IF(DAY(I34)&lt;&gt;1,"Dienstantritt ist immer der Monatserste!",IF(AND(I34&lt;DATE(YEAR(TODAY()),MONTH(TODAY())+7,1)),IF(I34&lt;&gt;0,"Achtung: min. 6 Monate bis Dienstantritt!",""),""))</f>
        <v>Dienstantritt ist immer der Monatserste!</v>
      </c>
      <c r="P34" s="1"/>
      <c r="Q34" s="345"/>
      <c r="R34" s="1"/>
      <c r="S34" s="418"/>
      <c r="T34" s="418"/>
      <c r="U34" s="422"/>
      <c r="V34" s="422"/>
      <c r="W34" s="422"/>
      <c r="X34" s="422"/>
      <c r="Y34" s="422"/>
      <c r="Z34" s="418"/>
      <c r="AA34" s="418"/>
      <c r="AB34" s="418"/>
      <c r="AC34" s="418"/>
    </row>
    <row r="35" spans="1:29" s="138" customFormat="1" ht="11.25" customHeight="1" x14ac:dyDescent="0.2">
      <c r="A35" s="418"/>
      <c r="C35" s="233"/>
      <c r="D35" s="233"/>
      <c r="E35" s="233"/>
      <c r="F35" s="233"/>
      <c r="G35" s="233"/>
      <c r="H35" s="233"/>
      <c r="I35" s="233"/>
      <c r="J35" s="233"/>
      <c r="K35" s="233"/>
      <c r="L35" s="1"/>
      <c r="M35" s="1"/>
      <c r="N35" s="1"/>
      <c r="O35" s="1"/>
      <c r="P35" s="1"/>
      <c r="Q35" s="1"/>
      <c r="R35" s="1"/>
      <c r="S35" s="418"/>
      <c r="T35" s="418"/>
      <c r="U35" s="418"/>
      <c r="V35" s="418"/>
      <c r="W35" s="418"/>
      <c r="X35" s="418"/>
      <c r="Y35" s="418"/>
      <c r="Z35" s="418"/>
      <c r="AA35" s="418"/>
      <c r="AB35" s="418"/>
      <c r="AC35" s="418"/>
    </row>
    <row r="36" spans="1:29" s="138" customFormat="1" ht="11.25" customHeight="1" x14ac:dyDescent="0.2">
      <c r="A36" s="418"/>
      <c r="C36" s="568" t="s">
        <v>9</v>
      </c>
      <c r="D36" s="569"/>
      <c r="E36" s="569"/>
      <c r="F36" s="569"/>
      <c r="G36" s="569"/>
      <c r="H36" s="569"/>
      <c r="I36" s="569"/>
      <c r="J36" s="569"/>
      <c r="K36" s="569"/>
      <c r="L36" s="569"/>
      <c r="M36" s="569"/>
      <c r="N36" s="569"/>
      <c r="O36" s="569"/>
      <c r="P36" s="569"/>
      <c r="Q36" s="570"/>
      <c r="R36" s="1"/>
      <c r="S36" s="418"/>
      <c r="T36" s="418"/>
      <c r="U36" s="418"/>
      <c r="V36" s="418"/>
      <c r="W36" s="418"/>
      <c r="X36" s="418"/>
      <c r="Y36" s="418"/>
      <c r="Z36" s="418"/>
      <c r="AA36" s="418"/>
      <c r="AB36" s="418"/>
      <c r="AC36" s="418"/>
    </row>
    <row r="37" spans="1:29" s="138" customFormat="1" ht="63" customHeight="1" x14ac:dyDescent="0.2">
      <c r="A37" s="418"/>
      <c r="C37" s="571" t="str">
        <f ca="1">IF(I34="",Texte!B27,Texte!C27 &amp;" "&amp; IF(AND(I34&lt;DATE(YEAR(TODAY()),MONTH(TODAY())+6,1)),Texte!B29,""))</f>
        <v>Bitte planen Sie den Projektstart frühestens 6 Monate nach Antragstellung ein. Der Projektstart sollte möglichst immer der Monatserste sein. Das Enddatum errechnet sich je nach beantragtem Vorhabentyp automatisch.</v>
      </c>
      <c r="D37" s="572"/>
      <c r="E37" s="572"/>
      <c r="F37" s="572"/>
      <c r="G37" s="572"/>
      <c r="H37" s="572"/>
      <c r="I37" s="572"/>
      <c r="J37" s="572"/>
      <c r="K37" s="572"/>
      <c r="L37" s="572"/>
      <c r="M37" s="572"/>
      <c r="N37" s="572"/>
      <c r="O37" s="572"/>
      <c r="P37" s="572"/>
      <c r="Q37" s="573"/>
      <c r="R37" s="1"/>
      <c r="S37" s="418"/>
      <c r="T37" s="418"/>
      <c r="U37" s="418"/>
      <c r="V37" s="418"/>
      <c r="W37" s="418"/>
      <c r="X37" s="418"/>
      <c r="Y37" s="418"/>
      <c r="Z37" s="418"/>
      <c r="AA37" s="418"/>
      <c r="AB37" s="418"/>
      <c r="AC37" s="418"/>
    </row>
    <row r="38" spans="1:29" s="138" customFormat="1" ht="6" customHeight="1" x14ac:dyDescent="0.2">
      <c r="A38" s="418"/>
      <c r="C38" s="200"/>
      <c r="D38" s="200"/>
      <c r="E38" s="200"/>
      <c r="F38" s="200"/>
      <c r="G38" s="200"/>
      <c r="H38" s="200"/>
      <c r="I38" s="200"/>
      <c r="J38" s="200"/>
      <c r="K38" s="200"/>
      <c r="L38" s="1"/>
      <c r="M38" s="1"/>
      <c r="N38" s="1"/>
      <c r="O38" s="1"/>
      <c r="P38" s="1"/>
      <c r="Q38" s="1"/>
      <c r="R38" s="1"/>
      <c r="S38" s="418"/>
      <c r="T38" s="418"/>
      <c r="U38" s="418"/>
      <c r="V38" s="418"/>
      <c r="W38" s="418"/>
      <c r="X38" s="418"/>
      <c r="Y38" s="418"/>
      <c r="Z38" s="418"/>
      <c r="AA38" s="418"/>
      <c r="AB38" s="418"/>
      <c r="AC38" s="418"/>
    </row>
    <row r="39" spans="1:29" x14ac:dyDescent="0.2">
      <c r="A39" s="417"/>
      <c r="C39" s="581" t="str">
        <f ca="1">"Vorhabenbeschreibung - " &amp; C28 &amp;" - Vers. 09/2024" &amp; IF(I18&lt;&gt;""," - "&amp; SUBSTITUTE(SUBSTITUTE(SUBSTITUTE(SUBSTITUTE(SUBSTITUTE(SUBSTITUTE(I18,"a",""),"e",""),"i",""),"o",""),"u","")," ","")&amp;TEXT(TODAY(),"JJMMTT"),"")</f>
        <v>Vorhabenbeschreibung - 4.1.8. a) Erstvorhaben Klimaschutzkonzept und Klimaschutzmanagement - Vers. 09/2024</v>
      </c>
      <c r="D39" s="581"/>
      <c r="E39" s="581"/>
      <c r="F39" s="581"/>
      <c r="G39" s="581"/>
      <c r="H39" s="581"/>
      <c r="I39" s="581"/>
      <c r="J39" s="581"/>
      <c r="K39" s="581"/>
      <c r="L39" s="581"/>
      <c r="M39" s="581"/>
      <c r="N39" s="581"/>
      <c r="O39" s="581"/>
      <c r="P39" s="581"/>
      <c r="Q39" s="581"/>
      <c r="S39" s="417"/>
      <c r="T39" s="417"/>
      <c r="U39" s="417"/>
      <c r="V39" s="417"/>
      <c r="W39" s="417"/>
      <c r="X39" s="417"/>
      <c r="Y39" s="417"/>
      <c r="Z39" s="417"/>
      <c r="AA39" s="417"/>
      <c r="AB39" s="417"/>
      <c r="AC39" s="417"/>
    </row>
    <row r="40" spans="1:29" x14ac:dyDescent="0.2">
      <c r="A40" s="417"/>
      <c r="S40" s="417"/>
      <c r="T40" s="417"/>
      <c r="U40" s="417"/>
      <c r="V40" s="417"/>
      <c r="W40" s="417"/>
      <c r="X40" s="417"/>
      <c r="Y40" s="417"/>
      <c r="Z40" s="417"/>
      <c r="AA40" s="417"/>
      <c r="AB40" s="417"/>
      <c r="AC40" s="417"/>
    </row>
    <row r="41" spans="1:29" x14ac:dyDescent="0.2">
      <c r="A41" s="417"/>
      <c r="B41" s="417"/>
      <c r="C41" s="417"/>
      <c r="D41" s="417"/>
      <c r="E41" s="417"/>
      <c r="F41" s="417"/>
      <c r="G41" s="417"/>
      <c r="H41" s="417"/>
      <c r="I41" s="417"/>
      <c r="J41" s="417"/>
      <c r="K41" s="417"/>
      <c r="L41" s="417"/>
      <c r="M41" s="417"/>
      <c r="N41" s="417"/>
      <c r="O41" s="417"/>
      <c r="P41" s="417"/>
      <c r="Q41" s="417"/>
      <c r="R41" s="417"/>
      <c r="S41" s="417"/>
      <c r="T41" s="417"/>
      <c r="U41" s="417"/>
      <c r="V41" s="417"/>
      <c r="W41" s="417"/>
      <c r="X41" s="417"/>
      <c r="Y41" s="417"/>
      <c r="Z41" s="417"/>
      <c r="AA41" s="417"/>
      <c r="AB41" s="417"/>
      <c r="AC41" s="417"/>
    </row>
    <row r="42" spans="1:29" x14ac:dyDescent="0.2">
      <c r="A42" s="417"/>
      <c r="B42" s="417"/>
      <c r="C42" s="417"/>
      <c r="D42" s="417"/>
      <c r="E42" s="417"/>
      <c r="F42" s="417"/>
      <c r="G42" s="417"/>
      <c r="H42" s="417"/>
      <c r="I42" s="417"/>
      <c r="J42" s="417"/>
      <c r="K42" s="417"/>
      <c r="L42" s="417"/>
      <c r="M42" s="417"/>
      <c r="N42" s="417"/>
      <c r="O42" s="417"/>
      <c r="P42" s="417"/>
      <c r="Q42" s="417"/>
      <c r="R42" s="417"/>
      <c r="S42" s="417"/>
      <c r="T42" s="417"/>
      <c r="U42" s="417"/>
      <c r="V42" s="417"/>
      <c r="W42" s="417"/>
      <c r="X42" s="417"/>
      <c r="Y42" s="417"/>
      <c r="Z42" s="417"/>
      <c r="AA42" s="417"/>
      <c r="AB42" s="417"/>
      <c r="AC42" s="417"/>
    </row>
    <row r="43" spans="1:29" ht="14.25" x14ac:dyDescent="0.2">
      <c r="A43" s="417"/>
      <c r="B43" s="566"/>
      <c r="C43" s="566"/>
      <c r="D43" s="566"/>
      <c r="E43" s="566"/>
      <c r="F43" s="566"/>
      <c r="G43" s="566"/>
      <c r="H43" s="566"/>
      <c r="I43" s="566"/>
      <c r="J43" s="566"/>
      <c r="K43" s="566"/>
      <c r="L43" s="566"/>
      <c r="M43" s="566"/>
      <c r="N43" s="417"/>
      <c r="O43" s="417"/>
      <c r="P43" s="417"/>
      <c r="Q43" s="417"/>
      <c r="R43" s="417"/>
      <c r="S43" s="417"/>
      <c r="T43" s="417"/>
      <c r="U43" s="417"/>
      <c r="V43" s="417"/>
      <c r="W43" s="417"/>
      <c r="X43" s="417"/>
      <c r="Y43" s="417"/>
      <c r="Z43" s="417"/>
      <c r="AA43" s="417"/>
      <c r="AB43" s="417"/>
      <c r="AC43" s="417"/>
    </row>
    <row r="44" spans="1:29" ht="14.25" x14ac:dyDescent="0.2">
      <c r="A44" s="417"/>
      <c r="B44" s="566"/>
      <c r="C44" s="566"/>
      <c r="D44" s="566"/>
      <c r="E44" s="566"/>
      <c r="F44" s="566"/>
      <c r="G44" s="566"/>
      <c r="H44" s="566"/>
      <c r="I44" s="566"/>
      <c r="J44" s="566"/>
      <c r="K44" s="566"/>
      <c r="L44" s="566"/>
      <c r="M44" s="566"/>
      <c r="N44" s="417"/>
      <c r="O44" s="417"/>
      <c r="P44" s="417"/>
      <c r="Q44" s="417"/>
      <c r="R44" s="417"/>
      <c r="S44" s="417"/>
      <c r="T44" s="417"/>
      <c r="U44" s="417"/>
      <c r="V44" s="417"/>
      <c r="W44" s="417"/>
      <c r="X44" s="417"/>
      <c r="Y44" s="417"/>
      <c r="Z44" s="417"/>
      <c r="AA44" s="417"/>
      <c r="AB44" s="417"/>
      <c r="AC44" s="417"/>
    </row>
    <row r="45" spans="1:29" ht="14.25" x14ac:dyDescent="0.2">
      <c r="A45" s="417"/>
      <c r="B45" s="566"/>
      <c r="C45" s="566"/>
      <c r="D45" s="566"/>
      <c r="E45" s="566"/>
      <c r="F45" s="566"/>
      <c r="G45" s="566"/>
      <c r="H45" s="566"/>
      <c r="I45" s="566"/>
      <c r="J45" s="566"/>
      <c r="K45" s="566"/>
      <c r="L45" s="566"/>
      <c r="M45" s="566"/>
      <c r="N45" s="417"/>
      <c r="O45" s="417"/>
      <c r="P45" s="417"/>
      <c r="Q45" s="417"/>
      <c r="R45" s="417"/>
      <c r="S45" s="417"/>
      <c r="T45" s="417"/>
      <c r="U45" s="417"/>
      <c r="V45" s="417"/>
      <c r="W45" s="417"/>
      <c r="X45" s="417"/>
      <c r="Y45" s="417"/>
      <c r="Z45" s="417"/>
      <c r="AA45" s="417"/>
      <c r="AB45" s="417"/>
      <c r="AC45" s="417"/>
    </row>
    <row r="46" spans="1:29" ht="14.25" x14ac:dyDescent="0.2">
      <c r="A46" s="417"/>
      <c r="B46" s="566"/>
      <c r="C46" s="566"/>
      <c r="D46" s="566"/>
      <c r="E46" s="566"/>
      <c r="F46" s="566"/>
      <c r="G46" s="566"/>
      <c r="H46" s="566"/>
      <c r="I46" s="566"/>
      <c r="J46" s="566"/>
      <c r="K46" s="566"/>
      <c r="L46" s="566"/>
      <c r="M46" s="566"/>
      <c r="N46" s="417"/>
      <c r="O46" s="417"/>
      <c r="P46" s="417"/>
      <c r="Q46" s="417"/>
      <c r="R46" s="417"/>
      <c r="S46" s="417"/>
      <c r="T46" s="417"/>
      <c r="U46" s="417"/>
      <c r="V46" s="417"/>
      <c r="W46" s="417"/>
      <c r="X46" s="417"/>
      <c r="Y46" s="417"/>
      <c r="Z46" s="417"/>
      <c r="AA46" s="417"/>
      <c r="AB46" s="417"/>
      <c r="AC46" s="417"/>
    </row>
    <row r="47" spans="1:29" x14ac:dyDescent="0.2">
      <c r="A47" s="417"/>
      <c r="B47" s="417"/>
      <c r="C47" s="417"/>
      <c r="D47" s="417"/>
      <c r="E47" s="417"/>
      <c r="F47" s="417"/>
      <c r="G47" s="417"/>
      <c r="H47" s="417"/>
      <c r="I47" s="417"/>
      <c r="J47" s="417"/>
      <c r="K47" s="417"/>
      <c r="L47" s="417"/>
      <c r="M47" s="417"/>
      <c r="N47" s="417"/>
      <c r="O47" s="417"/>
      <c r="P47" s="417"/>
      <c r="Q47" s="417"/>
      <c r="R47" s="417"/>
      <c r="S47" s="417"/>
      <c r="T47" s="417"/>
      <c r="U47" s="417"/>
      <c r="V47" s="417"/>
      <c r="W47" s="417"/>
      <c r="X47" s="417"/>
      <c r="Y47" s="417"/>
      <c r="Z47" s="417"/>
      <c r="AA47" s="417"/>
      <c r="AB47" s="417"/>
      <c r="AC47" s="417"/>
    </row>
    <row r="48" spans="1:29" x14ac:dyDescent="0.2">
      <c r="A48" s="417"/>
      <c r="B48" s="417"/>
      <c r="C48" s="417"/>
      <c r="D48" s="417"/>
      <c r="E48" s="417"/>
      <c r="F48" s="417"/>
      <c r="G48" s="417"/>
      <c r="H48" s="417"/>
      <c r="I48" s="417"/>
      <c r="J48" s="417"/>
      <c r="K48" s="417"/>
      <c r="L48" s="417"/>
      <c r="M48" s="417"/>
      <c r="N48" s="417"/>
      <c r="O48" s="417"/>
      <c r="P48" s="417"/>
      <c r="Q48" s="417"/>
      <c r="R48" s="417"/>
      <c r="S48" s="417"/>
      <c r="T48" s="417"/>
      <c r="U48" s="417"/>
      <c r="V48" s="417"/>
      <c r="W48" s="417"/>
      <c r="X48" s="417"/>
      <c r="Y48" s="417"/>
      <c r="Z48" s="417"/>
      <c r="AA48" s="417"/>
      <c r="AB48" s="417"/>
      <c r="AC48" s="417"/>
    </row>
    <row r="49" spans="1:29" x14ac:dyDescent="0.2">
      <c r="A49" s="417"/>
      <c r="B49" s="417"/>
      <c r="C49" s="417"/>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row>
    <row r="50" spans="1:29" x14ac:dyDescent="0.2">
      <c r="A50" s="417"/>
      <c r="B50" s="417"/>
      <c r="C50" s="417"/>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row>
    <row r="51" spans="1:29" x14ac:dyDescent="0.2">
      <c r="A51" s="417"/>
      <c r="B51" s="417"/>
      <c r="C51" s="417"/>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row>
    <row r="52" spans="1:29" x14ac:dyDescent="0.2">
      <c r="A52" s="417"/>
      <c r="B52" s="417"/>
      <c r="C52" s="417"/>
      <c r="D52" s="417"/>
      <c r="E52" s="417"/>
      <c r="F52" s="417"/>
      <c r="G52" s="417"/>
      <c r="H52" s="417"/>
      <c r="I52" s="417"/>
      <c r="J52" s="417"/>
      <c r="K52" s="417"/>
      <c r="L52" s="417"/>
      <c r="M52" s="417"/>
      <c r="N52" s="417"/>
      <c r="O52" s="417"/>
      <c r="P52" s="417"/>
      <c r="Q52" s="417"/>
      <c r="R52" s="417"/>
      <c r="S52" s="417"/>
      <c r="T52" s="417"/>
      <c r="U52" s="417"/>
      <c r="V52" s="417"/>
      <c r="W52" s="417"/>
      <c r="X52" s="417"/>
      <c r="Y52" s="417"/>
      <c r="Z52" s="417"/>
      <c r="AA52" s="417"/>
      <c r="AB52" s="417"/>
      <c r="AC52" s="417"/>
    </row>
    <row r="53" spans="1:29" x14ac:dyDescent="0.2">
      <c r="A53" s="417"/>
      <c r="B53" s="417"/>
      <c r="C53" s="417"/>
      <c r="D53" s="417"/>
      <c r="E53" s="417"/>
      <c r="F53" s="417"/>
      <c r="G53" s="417"/>
      <c r="H53" s="417"/>
      <c r="I53" s="417"/>
      <c r="J53" s="417"/>
      <c r="K53" s="417"/>
      <c r="L53" s="417"/>
      <c r="M53" s="417"/>
      <c r="N53" s="417"/>
      <c r="O53" s="417"/>
      <c r="P53" s="417"/>
      <c r="Q53" s="417"/>
      <c r="R53" s="417"/>
      <c r="S53" s="417"/>
      <c r="T53" s="417"/>
      <c r="U53" s="417"/>
      <c r="V53" s="417"/>
      <c r="W53" s="417"/>
      <c r="X53" s="417"/>
      <c r="Y53" s="417"/>
      <c r="Z53" s="417"/>
      <c r="AA53" s="417"/>
      <c r="AB53" s="417"/>
      <c r="AC53" s="417"/>
    </row>
    <row r="54" spans="1:29" x14ac:dyDescent="0.2">
      <c r="A54" s="417"/>
      <c r="B54" s="417"/>
      <c r="C54" s="417"/>
      <c r="D54" s="417"/>
      <c r="E54" s="417"/>
      <c r="F54" s="417"/>
      <c r="G54" s="417"/>
      <c r="H54" s="417"/>
      <c r="I54" s="417"/>
      <c r="J54" s="417"/>
      <c r="K54" s="417"/>
      <c r="L54" s="417"/>
      <c r="M54" s="417"/>
      <c r="N54" s="417"/>
      <c r="O54" s="417"/>
      <c r="P54" s="417"/>
      <c r="Q54" s="417"/>
      <c r="R54" s="417"/>
      <c r="S54" s="417"/>
      <c r="T54" s="417"/>
      <c r="U54" s="417"/>
      <c r="V54" s="417"/>
      <c r="W54" s="417"/>
      <c r="X54" s="417"/>
      <c r="Y54" s="417"/>
      <c r="Z54" s="417"/>
      <c r="AA54" s="417"/>
      <c r="AB54" s="417"/>
      <c r="AC54" s="417"/>
    </row>
    <row r="55" spans="1:29" x14ac:dyDescent="0.2">
      <c r="A55" s="417"/>
      <c r="B55" s="417"/>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row>
    <row r="56" spans="1:29" x14ac:dyDescent="0.2">
      <c r="A56" s="417"/>
      <c r="B56" s="417"/>
      <c r="C56" s="417"/>
      <c r="D56" s="417"/>
      <c r="E56" s="417"/>
      <c r="F56" s="417"/>
      <c r="G56" s="417"/>
      <c r="H56" s="417"/>
      <c r="I56" s="417"/>
      <c r="J56" s="417"/>
      <c r="K56" s="417"/>
      <c r="L56" s="417"/>
      <c r="M56" s="417"/>
      <c r="N56" s="417"/>
      <c r="O56" s="417"/>
      <c r="P56" s="417"/>
      <c r="Q56" s="417"/>
      <c r="R56" s="417"/>
      <c r="S56" s="417"/>
      <c r="T56" s="417"/>
      <c r="U56" s="417"/>
      <c r="V56" s="417"/>
      <c r="W56" s="417"/>
      <c r="X56" s="417"/>
      <c r="Y56" s="417"/>
      <c r="Z56" s="417"/>
      <c r="AA56" s="417"/>
      <c r="AB56" s="417"/>
      <c r="AC56" s="417"/>
    </row>
    <row r="57" spans="1:29" x14ac:dyDescent="0.2">
      <c r="A57" s="417"/>
      <c r="B57" s="417"/>
      <c r="C57" s="417"/>
      <c r="D57" s="417"/>
      <c r="E57" s="417"/>
      <c r="F57" s="417"/>
      <c r="G57" s="417"/>
      <c r="H57" s="417"/>
      <c r="I57" s="417"/>
      <c r="J57" s="417"/>
      <c r="K57" s="417"/>
      <c r="L57" s="417"/>
      <c r="M57" s="417"/>
      <c r="N57" s="417"/>
      <c r="O57" s="417"/>
      <c r="P57" s="417"/>
      <c r="Q57" s="417"/>
      <c r="R57" s="417"/>
      <c r="S57" s="417"/>
      <c r="T57" s="417"/>
      <c r="U57" s="417"/>
      <c r="V57" s="417"/>
      <c r="W57" s="417"/>
      <c r="X57" s="417"/>
      <c r="Y57" s="417"/>
      <c r="Z57" s="417"/>
      <c r="AA57" s="417"/>
      <c r="AB57" s="417"/>
      <c r="AC57" s="417"/>
    </row>
    <row r="58" spans="1:29" x14ac:dyDescent="0.2">
      <c r="A58" s="417"/>
      <c r="B58" s="417"/>
      <c r="C58" s="417"/>
      <c r="D58" s="417"/>
      <c r="E58" s="417"/>
      <c r="F58" s="417"/>
      <c r="G58" s="417"/>
      <c r="H58" s="417"/>
      <c r="I58" s="417"/>
      <c r="J58" s="417"/>
      <c r="K58" s="417"/>
      <c r="L58" s="417"/>
      <c r="M58" s="417"/>
      <c r="N58" s="417"/>
      <c r="O58" s="417"/>
      <c r="P58" s="417"/>
      <c r="Q58" s="417"/>
      <c r="R58" s="417"/>
      <c r="S58" s="417"/>
      <c r="T58" s="417"/>
      <c r="U58" s="417"/>
      <c r="V58" s="417"/>
      <c r="W58" s="417"/>
      <c r="X58" s="417"/>
      <c r="Y58" s="417"/>
      <c r="Z58" s="417"/>
      <c r="AA58" s="417"/>
      <c r="AB58" s="417"/>
      <c r="AC58" s="417"/>
    </row>
    <row r="59" spans="1:29" x14ac:dyDescent="0.2">
      <c r="A59" s="417"/>
      <c r="B59" s="417"/>
      <c r="C59" s="417"/>
      <c r="D59" s="417"/>
      <c r="E59" s="417"/>
      <c r="F59" s="417"/>
      <c r="G59" s="417"/>
      <c r="H59" s="417"/>
      <c r="I59" s="417"/>
      <c r="J59" s="417"/>
      <c r="K59" s="417"/>
      <c r="L59" s="417"/>
      <c r="M59" s="417"/>
      <c r="N59" s="417"/>
      <c r="O59" s="417"/>
      <c r="P59" s="417"/>
      <c r="Q59" s="417"/>
      <c r="R59" s="417"/>
      <c r="S59" s="417"/>
      <c r="T59" s="417"/>
      <c r="U59" s="417"/>
      <c r="V59" s="417"/>
      <c r="W59" s="417"/>
      <c r="X59" s="417"/>
      <c r="Y59" s="417"/>
      <c r="Z59" s="417"/>
      <c r="AA59" s="417"/>
      <c r="AB59" s="417"/>
      <c r="AC59" s="417"/>
    </row>
    <row r="60" spans="1:29" x14ac:dyDescent="0.2">
      <c r="A60" s="417"/>
      <c r="B60" s="417"/>
      <c r="C60" s="417"/>
      <c r="D60" s="417"/>
      <c r="E60" s="417"/>
      <c r="F60" s="417"/>
      <c r="G60" s="417"/>
      <c r="H60" s="417"/>
      <c r="I60" s="417"/>
      <c r="J60" s="417"/>
      <c r="K60" s="417"/>
      <c r="L60" s="417"/>
      <c r="M60" s="417"/>
      <c r="N60" s="417"/>
      <c r="O60" s="417"/>
      <c r="P60" s="417"/>
      <c r="Q60" s="417"/>
      <c r="R60" s="417"/>
      <c r="S60" s="417"/>
      <c r="T60" s="417"/>
      <c r="U60" s="417"/>
      <c r="V60" s="417"/>
      <c r="W60" s="417"/>
      <c r="X60" s="417"/>
      <c r="Y60" s="417"/>
      <c r="Z60" s="417"/>
      <c r="AA60" s="417"/>
      <c r="AB60" s="417"/>
      <c r="AC60" s="417"/>
    </row>
    <row r="61" spans="1:29" x14ac:dyDescent="0.2">
      <c r="A61" s="417"/>
      <c r="B61" s="417"/>
      <c r="C61" s="417"/>
      <c r="D61" s="417"/>
      <c r="E61" s="417"/>
      <c r="F61" s="417"/>
      <c r="G61" s="417"/>
      <c r="H61" s="417"/>
      <c r="I61" s="417"/>
      <c r="J61" s="417"/>
      <c r="K61" s="417"/>
      <c r="L61" s="417"/>
      <c r="M61" s="417"/>
      <c r="N61" s="417"/>
      <c r="O61" s="417"/>
      <c r="P61" s="417"/>
      <c r="Q61" s="417"/>
      <c r="R61" s="417"/>
      <c r="S61" s="417"/>
      <c r="T61" s="417"/>
      <c r="U61" s="417"/>
      <c r="V61" s="417"/>
      <c r="W61" s="417"/>
      <c r="X61" s="417"/>
      <c r="Y61" s="417"/>
      <c r="Z61" s="417"/>
      <c r="AA61" s="417"/>
      <c r="AB61" s="417"/>
      <c r="AC61" s="417"/>
    </row>
    <row r="62" spans="1:29" x14ac:dyDescent="0.2">
      <c r="A62" s="417"/>
      <c r="B62" s="417"/>
      <c r="C62" s="417"/>
      <c r="D62" s="417"/>
      <c r="E62" s="417"/>
      <c r="F62" s="417"/>
      <c r="G62" s="417"/>
      <c r="H62" s="417"/>
      <c r="I62" s="417"/>
      <c r="J62" s="417"/>
      <c r="K62" s="417"/>
      <c r="L62" s="417"/>
      <c r="M62" s="417"/>
      <c r="N62" s="417"/>
      <c r="O62" s="417"/>
      <c r="P62" s="417"/>
      <c r="Q62" s="417"/>
      <c r="R62" s="417"/>
      <c r="S62" s="417"/>
      <c r="T62" s="417"/>
      <c r="U62" s="417"/>
      <c r="V62" s="417"/>
      <c r="W62" s="417"/>
      <c r="X62" s="417"/>
      <c r="Y62" s="417"/>
      <c r="Z62" s="417"/>
      <c r="AA62" s="417"/>
      <c r="AB62" s="417"/>
      <c r="AC62" s="417"/>
    </row>
    <row r="63" spans="1:29" x14ac:dyDescent="0.2">
      <c r="A63" s="417"/>
      <c r="B63" s="417"/>
      <c r="C63" s="417"/>
      <c r="D63" s="417"/>
      <c r="E63" s="417"/>
      <c r="F63" s="417"/>
      <c r="G63" s="417"/>
      <c r="H63" s="417"/>
      <c r="I63" s="417"/>
      <c r="J63" s="417"/>
      <c r="K63" s="417"/>
      <c r="L63" s="417"/>
      <c r="M63" s="417"/>
      <c r="N63" s="417"/>
      <c r="O63" s="417"/>
      <c r="P63" s="417"/>
      <c r="Q63" s="417"/>
      <c r="R63" s="417"/>
      <c r="S63" s="417"/>
      <c r="T63" s="417"/>
      <c r="U63" s="417"/>
      <c r="V63" s="417"/>
      <c r="W63" s="417"/>
      <c r="X63" s="417"/>
      <c r="Y63" s="417"/>
      <c r="Z63" s="417"/>
      <c r="AA63" s="417"/>
      <c r="AB63" s="417"/>
      <c r="AC63" s="417"/>
    </row>
    <row r="64" spans="1:29" x14ac:dyDescent="0.2">
      <c r="A64" s="417"/>
      <c r="B64" s="417"/>
      <c r="C64" s="417"/>
      <c r="D64" s="417"/>
      <c r="E64" s="417"/>
      <c r="F64" s="417"/>
      <c r="G64" s="417"/>
      <c r="H64" s="417"/>
      <c r="I64" s="417"/>
      <c r="J64" s="417"/>
      <c r="K64" s="417"/>
      <c r="L64" s="417"/>
      <c r="M64" s="417"/>
      <c r="N64" s="417"/>
      <c r="O64" s="417"/>
      <c r="P64" s="417"/>
      <c r="Q64" s="417"/>
      <c r="R64" s="417"/>
      <c r="S64" s="417"/>
      <c r="T64" s="417"/>
      <c r="U64" s="417"/>
      <c r="V64" s="417"/>
      <c r="W64" s="417"/>
      <c r="X64" s="417"/>
      <c r="Y64" s="417"/>
      <c r="Z64" s="417"/>
      <c r="AA64" s="417"/>
      <c r="AB64" s="417"/>
      <c r="AC64" s="417"/>
    </row>
    <row r="65" spans="1:29" x14ac:dyDescent="0.2">
      <c r="A65" s="417"/>
      <c r="B65" s="417"/>
      <c r="C65" s="417"/>
      <c r="D65" s="417"/>
      <c r="E65" s="417"/>
      <c r="F65" s="417"/>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row>
    <row r="66" spans="1:29" x14ac:dyDescent="0.2">
      <c r="A66" s="417"/>
      <c r="B66" s="417"/>
      <c r="C66" s="417"/>
      <c r="D66" s="417"/>
      <c r="E66" s="417"/>
      <c r="F66" s="417"/>
      <c r="G66" s="417"/>
      <c r="H66" s="417"/>
      <c r="I66" s="417"/>
      <c r="J66" s="417"/>
      <c r="K66" s="417"/>
      <c r="L66" s="417"/>
      <c r="M66" s="417"/>
      <c r="N66" s="417"/>
      <c r="O66" s="417"/>
      <c r="P66" s="417"/>
      <c r="Q66" s="417"/>
      <c r="R66" s="417"/>
      <c r="S66" s="417"/>
      <c r="T66" s="417"/>
      <c r="U66" s="417"/>
      <c r="V66" s="417"/>
      <c r="W66" s="417"/>
      <c r="X66" s="417"/>
      <c r="Y66" s="417"/>
      <c r="Z66" s="417"/>
      <c r="AA66" s="417"/>
      <c r="AB66" s="417"/>
      <c r="AC66" s="417"/>
    </row>
    <row r="67" spans="1:29" x14ac:dyDescent="0.2">
      <c r="A67" s="417"/>
      <c r="B67" s="417"/>
      <c r="C67" s="417"/>
      <c r="D67" s="417"/>
      <c r="E67" s="417"/>
      <c r="F67" s="417"/>
      <c r="G67" s="417"/>
      <c r="H67" s="417"/>
      <c r="I67" s="417"/>
      <c r="J67" s="417"/>
      <c r="K67" s="417"/>
      <c r="L67" s="417"/>
      <c r="M67" s="417"/>
      <c r="N67" s="417"/>
      <c r="O67" s="417"/>
      <c r="P67" s="417"/>
      <c r="Q67" s="417"/>
      <c r="R67" s="417"/>
      <c r="S67" s="417"/>
      <c r="T67" s="417"/>
      <c r="U67" s="417"/>
      <c r="V67" s="417"/>
      <c r="W67" s="417"/>
      <c r="X67" s="417"/>
      <c r="Y67" s="417"/>
      <c r="Z67" s="417"/>
      <c r="AA67" s="417"/>
      <c r="AB67" s="417"/>
      <c r="AC67" s="417"/>
    </row>
    <row r="68" spans="1:29" x14ac:dyDescent="0.2">
      <c r="A68" s="417"/>
      <c r="B68" s="417"/>
      <c r="C68" s="417"/>
      <c r="D68" s="417"/>
      <c r="E68" s="417"/>
      <c r="F68" s="417"/>
      <c r="G68" s="417"/>
      <c r="H68" s="417"/>
      <c r="I68" s="417"/>
      <c r="J68" s="417"/>
      <c r="K68" s="417"/>
      <c r="L68" s="417"/>
      <c r="M68" s="417"/>
      <c r="N68" s="417"/>
      <c r="O68" s="417"/>
      <c r="P68" s="417"/>
      <c r="Q68" s="417"/>
      <c r="R68" s="417"/>
      <c r="S68" s="417"/>
      <c r="T68" s="417"/>
      <c r="U68" s="417"/>
      <c r="V68" s="417"/>
      <c r="W68" s="417"/>
      <c r="X68" s="417"/>
      <c r="Y68" s="417"/>
      <c r="Z68" s="417"/>
      <c r="AA68" s="417"/>
      <c r="AB68" s="417"/>
      <c r="AC68" s="417"/>
    </row>
    <row r="69" spans="1:29" x14ac:dyDescent="0.2">
      <c r="A69" s="417"/>
      <c r="B69" s="417"/>
      <c r="C69" s="417"/>
      <c r="D69" s="417"/>
      <c r="E69" s="417"/>
      <c r="F69" s="417"/>
      <c r="G69" s="417"/>
      <c r="H69" s="417"/>
      <c r="I69" s="417"/>
      <c r="J69" s="417"/>
      <c r="K69" s="417"/>
      <c r="L69" s="417"/>
      <c r="M69" s="417"/>
      <c r="N69" s="417"/>
      <c r="O69" s="417"/>
      <c r="P69" s="417"/>
      <c r="Q69" s="417"/>
      <c r="R69" s="417"/>
      <c r="S69" s="417"/>
      <c r="T69" s="417"/>
      <c r="U69" s="417"/>
      <c r="V69" s="417"/>
      <c r="W69" s="417"/>
      <c r="X69" s="417"/>
      <c r="Y69" s="417"/>
      <c r="Z69" s="417"/>
      <c r="AA69" s="417"/>
      <c r="AB69" s="417"/>
      <c r="AC69" s="417"/>
    </row>
    <row r="70" spans="1:29" x14ac:dyDescent="0.2">
      <c r="A70" s="417"/>
      <c r="B70" s="417"/>
      <c r="C70" s="417"/>
      <c r="D70" s="417"/>
      <c r="E70" s="417"/>
      <c r="F70" s="417"/>
      <c r="G70" s="417"/>
      <c r="H70" s="417"/>
      <c r="I70" s="417"/>
      <c r="J70" s="417"/>
      <c r="K70" s="417"/>
      <c r="L70" s="417"/>
      <c r="M70" s="417"/>
      <c r="N70" s="417"/>
      <c r="O70" s="417"/>
      <c r="P70" s="417"/>
      <c r="Q70" s="417"/>
      <c r="R70" s="417"/>
      <c r="S70" s="417"/>
      <c r="T70" s="417"/>
      <c r="U70" s="417"/>
      <c r="V70" s="417"/>
      <c r="W70" s="417"/>
      <c r="X70" s="417"/>
      <c r="Y70" s="417"/>
      <c r="Z70" s="417"/>
      <c r="AA70" s="417"/>
      <c r="AB70" s="417"/>
      <c r="AC70" s="417"/>
    </row>
    <row r="71" spans="1:29" x14ac:dyDescent="0.2">
      <c r="A71" s="417"/>
      <c r="B71" s="417"/>
      <c r="C71" s="417"/>
      <c r="D71" s="417"/>
      <c r="E71" s="417"/>
      <c r="F71" s="417"/>
      <c r="G71" s="417"/>
      <c r="H71" s="417"/>
      <c r="I71" s="417"/>
      <c r="J71" s="417"/>
      <c r="K71" s="417"/>
      <c r="L71" s="417"/>
      <c r="M71" s="417"/>
      <c r="N71" s="417"/>
      <c r="O71" s="417"/>
      <c r="P71" s="417"/>
      <c r="Q71" s="417"/>
      <c r="R71" s="417"/>
      <c r="S71" s="417"/>
      <c r="T71" s="417"/>
      <c r="U71" s="417"/>
      <c r="V71" s="417"/>
      <c r="W71" s="417"/>
      <c r="X71" s="417"/>
      <c r="Y71" s="417"/>
      <c r="Z71" s="417"/>
      <c r="AA71" s="417"/>
      <c r="AB71" s="417"/>
      <c r="AC71" s="417"/>
    </row>
    <row r="72" spans="1:29" x14ac:dyDescent="0.2">
      <c r="A72" s="417"/>
      <c r="B72" s="417"/>
      <c r="C72" s="417"/>
      <c r="D72" s="417"/>
      <c r="E72" s="417"/>
      <c r="F72" s="417"/>
      <c r="G72" s="417"/>
      <c r="H72" s="417"/>
      <c r="I72" s="417"/>
      <c r="J72" s="417"/>
      <c r="K72" s="417"/>
      <c r="L72" s="417"/>
      <c r="M72" s="417"/>
      <c r="N72" s="417"/>
      <c r="O72" s="417"/>
      <c r="P72" s="417"/>
      <c r="Q72" s="417"/>
      <c r="R72" s="417"/>
      <c r="S72" s="417"/>
      <c r="T72" s="417"/>
      <c r="U72" s="417"/>
      <c r="V72" s="417"/>
      <c r="W72" s="417"/>
      <c r="X72" s="417"/>
      <c r="Y72" s="417"/>
      <c r="Z72" s="417"/>
      <c r="AA72" s="417"/>
      <c r="AB72" s="417"/>
      <c r="AC72" s="417"/>
    </row>
    <row r="73" spans="1:29" x14ac:dyDescent="0.2">
      <c r="A73" s="417"/>
      <c r="B73" s="417"/>
      <c r="C73" s="417"/>
      <c r="D73" s="417"/>
      <c r="E73" s="417"/>
      <c r="F73" s="417"/>
      <c r="G73" s="417"/>
      <c r="H73" s="417"/>
      <c r="I73" s="417"/>
      <c r="J73" s="417"/>
      <c r="K73" s="417"/>
      <c r="L73" s="417"/>
      <c r="M73" s="417"/>
      <c r="N73" s="417"/>
      <c r="O73" s="417"/>
      <c r="P73" s="417"/>
      <c r="Q73" s="417"/>
      <c r="R73" s="417"/>
      <c r="S73" s="417"/>
      <c r="T73" s="417"/>
      <c r="U73" s="417"/>
      <c r="V73" s="417"/>
      <c r="W73" s="417"/>
      <c r="X73" s="417"/>
      <c r="Y73" s="417"/>
      <c r="Z73" s="417"/>
      <c r="AA73" s="417"/>
      <c r="AB73" s="417"/>
      <c r="AC73" s="417"/>
    </row>
    <row r="74" spans="1:29" x14ac:dyDescent="0.2">
      <c r="A74" s="417"/>
      <c r="B74" s="417"/>
      <c r="C74" s="417"/>
      <c r="D74" s="417"/>
      <c r="E74" s="417"/>
      <c r="F74" s="417"/>
      <c r="G74" s="417"/>
      <c r="H74" s="417"/>
      <c r="I74" s="417"/>
      <c r="J74" s="417"/>
      <c r="K74" s="417"/>
      <c r="L74" s="417"/>
      <c r="M74" s="417"/>
      <c r="N74" s="417"/>
      <c r="O74" s="417"/>
      <c r="P74" s="417"/>
      <c r="Q74" s="417"/>
      <c r="R74" s="417"/>
      <c r="S74" s="417"/>
      <c r="T74" s="417"/>
      <c r="U74" s="417"/>
      <c r="V74" s="417"/>
      <c r="W74" s="417"/>
      <c r="X74" s="417"/>
      <c r="Y74" s="417"/>
      <c r="Z74" s="417"/>
      <c r="AA74" s="417"/>
      <c r="AB74" s="417"/>
      <c r="AC74" s="417"/>
    </row>
    <row r="75" spans="1:29" x14ac:dyDescent="0.2">
      <c r="A75" s="417"/>
      <c r="B75" s="417"/>
      <c r="C75" s="417"/>
      <c r="D75" s="417"/>
      <c r="E75" s="417"/>
      <c r="F75" s="417"/>
      <c r="G75" s="417"/>
      <c r="H75" s="417"/>
      <c r="I75" s="417"/>
      <c r="J75" s="417"/>
      <c r="K75" s="417"/>
      <c r="L75" s="417"/>
      <c r="M75" s="417"/>
      <c r="N75" s="417"/>
      <c r="O75" s="417"/>
      <c r="P75" s="417"/>
      <c r="Q75" s="417"/>
      <c r="R75" s="417"/>
      <c r="S75" s="417"/>
      <c r="T75" s="417"/>
      <c r="U75" s="417"/>
      <c r="V75" s="417"/>
      <c r="W75" s="417"/>
      <c r="X75" s="417"/>
      <c r="Y75" s="417"/>
      <c r="Z75" s="417"/>
      <c r="AA75" s="417"/>
      <c r="AB75" s="417"/>
      <c r="AC75" s="417"/>
    </row>
    <row r="76" spans="1:29" x14ac:dyDescent="0.2">
      <c r="A76" s="417"/>
      <c r="B76" s="417"/>
      <c r="C76" s="417"/>
      <c r="D76" s="417"/>
      <c r="E76" s="417"/>
      <c r="F76" s="417"/>
      <c r="G76" s="417"/>
      <c r="H76" s="417"/>
      <c r="I76" s="417"/>
      <c r="J76" s="417"/>
      <c r="K76" s="417"/>
      <c r="L76" s="417"/>
      <c r="M76" s="417"/>
      <c r="N76" s="417"/>
      <c r="O76" s="417"/>
      <c r="P76" s="417"/>
      <c r="Q76" s="417"/>
      <c r="R76" s="417"/>
      <c r="S76" s="417"/>
      <c r="T76" s="417"/>
      <c r="U76" s="417"/>
      <c r="V76" s="417"/>
      <c r="W76" s="417"/>
      <c r="X76" s="417"/>
      <c r="Y76" s="417"/>
      <c r="Z76" s="417"/>
      <c r="AA76" s="417"/>
      <c r="AB76" s="417"/>
      <c r="AC76" s="417"/>
    </row>
    <row r="77" spans="1:29" x14ac:dyDescent="0.2">
      <c r="A77" s="417"/>
      <c r="B77" s="417"/>
      <c r="C77" s="417"/>
      <c r="D77" s="417"/>
      <c r="E77" s="417"/>
      <c r="F77" s="417"/>
      <c r="G77" s="417"/>
      <c r="H77" s="417"/>
      <c r="I77" s="417"/>
      <c r="J77" s="417"/>
      <c r="K77" s="417"/>
      <c r="L77" s="417"/>
      <c r="M77" s="417"/>
      <c r="N77" s="417"/>
      <c r="O77" s="417"/>
      <c r="P77" s="417"/>
      <c r="Q77" s="417"/>
      <c r="R77" s="417"/>
      <c r="S77" s="417"/>
      <c r="T77" s="417"/>
      <c r="U77" s="417"/>
      <c r="V77" s="417"/>
      <c r="W77" s="417"/>
      <c r="X77" s="417"/>
      <c r="Y77" s="417"/>
      <c r="Z77" s="417"/>
      <c r="AA77" s="417"/>
      <c r="AB77" s="417"/>
      <c r="AC77" s="417"/>
    </row>
    <row r="78" spans="1:29" x14ac:dyDescent="0.2">
      <c r="A78" s="417"/>
      <c r="B78" s="417"/>
      <c r="C78" s="417"/>
      <c r="D78" s="417"/>
      <c r="E78" s="417"/>
      <c r="F78" s="417"/>
      <c r="G78" s="417"/>
      <c r="H78" s="417"/>
      <c r="I78" s="417"/>
      <c r="J78" s="417"/>
      <c r="K78" s="417"/>
      <c r="L78" s="417"/>
      <c r="M78" s="417"/>
      <c r="N78" s="417"/>
      <c r="O78" s="417"/>
      <c r="P78" s="417"/>
      <c r="Q78" s="417"/>
      <c r="R78" s="417"/>
      <c r="S78" s="417"/>
      <c r="T78" s="417"/>
      <c r="U78" s="417"/>
      <c r="V78" s="417"/>
      <c r="W78" s="417"/>
      <c r="X78" s="417"/>
      <c r="Y78" s="417"/>
      <c r="Z78" s="417"/>
      <c r="AA78" s="417"/>
      <c r="AB78" s="417"/>
      <c r="AC78" s="417"/>
    </row>
    <row r="79" spans="1:29" x14ac:dyDescent="0.2">
      <c r="A79" s="417"/>
      <c r="B79" s="417"/>
      <c r="C79" s="417"/>
      <c r="D79" s="417"/>
      <c r="E79" s="417"/>
      <c r="F79" s="417"/>
      <c r="G79" s="417"/>
      <c r="H79" s="417"/>
      <c r="I79" s="417"/>
      <c r="J79" s="417"/>
      <c r="K79" s="417"/>
      <c r="L79" s="417"/>
      <c r="M79" s="417"/>
      <c r="N79" s="417"/>
      <c r="O79" s="417"/>
      <c r="P79" s="417"/>
      <c r="Q79" s="417"/>
      <c r="R79" s="417"/>
      <c r="S79" s="417"/>
      <c r="T79" s="417"/>
      <c r="U79" s="417"/>
      <c r="V79" s="417"/>
      <c r="W79" s="417"/>
      <c r="X79" s="417"/>
      <c r="Y79" s="417"/>
      <c r="Z79" s="417"/>
      <c r="AA79" s="417"/>
      <c r="AB79" s="417"/>
      <c r="AC79" s="417"/>
    </row>
    <row r="80" spans="1:29" x14ac:dyDescent="0.2">
      <c r="A80" s="417"/>
      <c r="B80" s="417"/>
      <c r="C80" s="417"/>
      <c r="D80" s="417"/>
      <c r="E80" s="417"/>
      <c r="F80" s="417"/>
      <c r="G80" s="417"/>
      <c r="H80" s="417"/>
      <c r="I80" s="417"/>
      <c r="J80" s="417"/>
      <c r="K80" s="417"/>
      <c r="L80" s="417"/>
      <c r="M80" s="417"/>
      <c r="N80" s="417"/>
      <c r="O80" s="417"/>
      <c r="P80" s="417"/>
      <c r="Q80" s="417"/>
      <c r="R80" s="417"/>
      <c r="S80" s="417"/>
      <c r="T80" s="417"/>
      <c r="U80" s="417"/>
      <c r="V80" s="417"/>
      <c r="W80" s="417"/>
      <c r="X80" s="417"/>
      <c r="Y80" s="417"/>
      <c r="Z80" s="417"/>
      <c r="AA80" s="417"/>
      <c r="AB80" s="417"/>
      <c r="AC80" s="417"/>
    </row>
    <row r="81" spans="1:29" x14ac:dyDescent="0.2">
      <c r="A81" s="417"/>
      <c r="B81" s="417"/>
      <c r="C81" s="417"/>
      <c r="D81" s="417"/>
      <c r="E81" s="417"/>
      <c r="F81" s="417"/>
      <c r="G81" s="417"/>
      <c r="H81" s="417"/>
      <c r="I81" s="417"/>
      <c r="J81" s="417"/>
      <c r="K81" s="417"/>
      <c r="L81" s="417"/>
      <c r="M81" s="417"/>
      <c r="N81" s="417"/>
      <c r="O81" s="417"/>
      <c r="P81" s="417"/>
      <c r="Q81" s="417"/>
      <c r="R81" s="417"/>
      <c r="S81" s="417"/>
      <c r="T81" s="417"/>
      <c r="U81" s="417"/>
      <c r="V81" s="417"/>
      <c r="W81" s="417"/>
      <c r="X81" s="417"/>
      <c r="Y81" s="417"/>
      <c r="Z81" s="417"/>
      <c r="AA81" s="417"/>
      <c r="AB81" s="417"/>
      <c r="AC81" s="417"/>
    </row>
    <row r="82" spans="1:29" x14ac:dyDescent="0.2">
      <c r="A82" s="417"/>
      <c r="B82" s="417"/>
      <c r="C82" s="417"/>
      <c r="D82" s="417"/>
      <c r="E82" s="417"/>
      <c r="F82" s="417"/>
      <c r="G82" s="417"/>
      <c r="H82" s="417"/>
      <c r="I82" s="417"/>
      <c r="J82" s="417"/>
      <c r="K82" s="417"/>
      <c r="L82" s="417"/>
      <c r="M82" s="417"/>
      <c r="N82" s="417"/>
      <c r="O82" s="417"/>
      <c r="P82" s="417"/>
      <c r="Q82" s="417"/>
      <c r="R82" s="417"/>
      <c r="S82" s="417"/>
      <c r="T82" s="417"/>
      <c r="U82" s="417"/>
      <c r="V82" s="417"/>
      <c r="W82" s="417"/>
      <c r="X82" s="417"/>
      <c r="Y82" s="417"/>
      <c r="Z82" s="417"/>
      <c r="AA82" s="417"/>
      <c r="AB82" s="417"/>
      <c r="AC82" s="417"/>
    </row>
    <row r="83" spans="1:29" x14ac:dyDescent="0.2">
      <c r="A83" s="417"/>
      <c r="B83" s="417"/>
      <c r="C83" s="417"/>
      <c r="D83" s="417"/>
      <c r="E83" s="417"/>
      <c r="F83" s="417"/>
      <c r="G83" s="417"/>
      <c r="H83" s="417"/>
      <c r="I83" s="417"/>
      <c r="J83" s="417"/>
      <c r="K83" s="417"/>
      <c r="L83" s="417"/>
      <c r="M83" s="417"/>
      <c r="N83" s="417"/>
      <c r="O83" s="417"/>
      <c r="P83" s="417"/>
      <c r="Q83" s="417"/>
      <c r="R83" s="417"/>
      <c r="S83" s="417"/>
      <c r="T83" s="417"/>
      <c r="U83" s="417"/>
      <c r="V83" s="417"/>
      <c r="W83" s="417"/>
      <c r="X83" s="417"/>
      <c r="Y83" s="417"/>
      <c r="Z83" s="417"/>
      <c r="AA83" s="417"/>
      <c r="AB83" s="417"/>
      <c r="AC83" s="417"/>
    </row>
    <row r="84" spans="1:29" x14ac:dyDescent="0.2">
      <c r="A84" s="417"/>
      <c r="B84" s="417"/>
      <c r="C84" s="417"/>
      <c r="D84" s="417"/>
      <c r="E84" s="417"/>
      <c r="F84" s="417"/>
      <c r="G84" s="417"/>
      <c r="H84" s="417"/>
      <c r="I84" s="417"/>
      <c r="J84" s="417"/>
      <c r="K84" s="417"/>
      <c r="L84" s="417"/>
      <c r="M84" s="417"/>
      <c r="N84" s="417"/>
      <c r="O84" s="417"/>
      <c r="P84" s="417"/>
      <c r="Q84" s="417"/>
      <c r="R84" s="417"/>
      <c r="S84" s="417"/>
      <c r="T84" s="417"/>
      <c r="U84" s="417"/>
      <c r="V84" s="417"/>
      <c r="W84" s="417"/>
      <c r="X84" s="417"/>
      <c r="Y84" s="417"/>
      <c r="Z84" s="417"/>
      <c r="AA84" s="417"/>
      <c r="AB84" s="417"/>
      <c r="AC84" s="417"/>
    </row>
    <row r="85" spans="1:29" x14ac:dyDescent="0.2">
      <c r="A85" s="417"/>
      <c r="B85" s="417"/>
      <c r="C85" s="417"/>
      <c r="D85" s="417"/>
      <c r="E85" s="417"/>
      <c r="F85" s="417"/>
      <c r="G85" s="417"/>
      <c r="H85" s="417"/>
      <c r="I85" s="417"/>
      <c r="J85" s="417"/>
      <c r="K85" s="417"/>
      <c r="L85" s="417"/>
      <c r="M85" s="417"/>
      <c r="N85" s="417"/>
      <c r="O85" s="417"/>
      <c r="P85" s="417"/>
      <c r="Q85" s="417"/>
      <c r="R85" s="417"/>
      <c r="S85" s="417"/>
      <c r="T85" s="417"/>
      <c r="U85" s="417"/>
      <c r="V85" s="417"/>
      <c r="W85" s="417"/>
      <c r="X85" s="417"/>
      <c r="Y85" s="417"/>
      <c r="Z85" s="417"/>
      <c r="AA85" s="417"/>
      <c r="AB85" s="417"/>
      <c r="AC85" s="417"/>
    </row>
    <row r="86" spans="1:29" x14ac:dyDescent="0.2">
      <c r="A86" s="417"/>
      <c r="B86" s="417"/>
      <c r="C86" s="417"/>
      <c r="D86" s="417"/>
      <c r="E86" s="417"/>
      <c r="F86" s="417"/>
      <c r="G86" s="417"/>
      <c r="H86" s="417"/>
      <c r="I86" s="417"/>
      <c r="J86" s="417"/>
      <c r="K86" s="417"/>
      <c r="L86" s="417"/>
      <c r="M86" s="417"/>
      <c r="N86" s="417"/>
      <c r="O86" s="417"/>
      <c r="P86" s="417"/>
      <c r="Q86" s="417"/>
      <c r="R86" s="417"/>
      <c r="S86" s="417"/>
      <c r="T86" s="417"/>
      <c r="U86" s="417"/>
      <c r="V86" s="417"/>
      <c r="W86" s="417"/>
      <c r="X86" s="417"/>
      <c r="Y86" s="417"/>
      <c r="Z86" s="417"/>
      <c r="AA86" s="417"/>
      <c r="AB86" s="417"/>
      <c r="AC86" s="417"/>
    </row>
    <row r="87" spans="1:29" x14ac:dyDescent="0.2">
      <c r="A87" s="417"/>
      <c r="B87" s="417"/>
      <c r="C87" s="417"/>
      <c r="D87" s="417"/>
      <c r="E87" s="417"/>
      <c r="F87" s="417"/>
      <c r="G87" s="417"/>
      <c r="H87" s="417"/>
      <c r="I87" s="417"/>
      <c r="J87" s="417"/>
      <c r="K87" s="417"/>
      <c r="L87" s="417"/>
      <c r="M87" s="417"/>
      <c r="N87" s="417"/>
      <c r="O87" s="417"/>
      <c r="P87" s="417"/>
      <c r="Q87" s="417"/>
      <c r="R87" s="417"/>
      <c r="S87" s="417"/>
      <c r="T87" s="417"/>
      <c r="U87" s="417"/>
      <c r="V87" s="417"/>
      <c r="W87" s="417"/>
      <c r="X87" s="417"/>
      <c r="Y87" s="417"/>
      <c r="Z87" s="417"/>
      <c r="AA87" s="417"/>
      <c r="AB87" s="417"/>
      <c r="AC87" s="417"/>
    </row>
    <row r="88" spans="1:29" x14ac:dyDescent="0.2">
      <c r="A88" s="417"/>
      <c r="B88" s="417"/>
      <c r="C88" s="417"/>
      <c r="D88" s="417"/>
      <c r="E88" s="417"/>
      <c r="F88" s="417"/>
      <c r="G88" s="417"/>
      <c r="H88" s="417"/>
      <c r="I88" s="417"/>
      <c r="J88" s="417"/>
      <c r="K88" s="417"/>
      <c r="L88" s="417"/>
      <c r="M88" s="417"/>
      <c r="N88" s="417"/>
      <c r="O88" s="417"/>
      <c r="P88" s="417"/>
      <c r="Q88" s="417"/>
      <c r="R88" s="417"/>
      <c r="S88" s="417"/>
      <c r="T88" s="417"/>
      <c r="U88" s="417"/>
      <c r="V88" s="417"/>
      <c r="W88" s="417"/>
      <c r="X88" s="417"/>
      <c r="Y88" s="417"/>
      <c r="Z88" s="417"/>
      <c r="AA88" s="417"/>
      <c r="AB88" s="417"/>
      <c r="AC88" s="417"/>
    </row>
    <row r="89" spans="1:29" x14ac:dyDescent="0.2">
      <c r="A89" s="417"/>
      <c r="B89" s="417"/>
      <c r="C89" s="417"/>
      <c r="D89" s="417"/>
      <c r="E89" s="417"/>
      <c r="F89" s="417"/>
      <c r="G89" s="417"/>
      <c r="H89" s="417"/>
      <c r="I89" s="417"/>
      <c r="J89" s="417"/>
      <c r="K89" s="417"/>
      <c r="L89" s="417"/>
      <c r="M89" s="417"/>
      <c r="N89" s="417"/>
      <c r="O89" s="417"/>
      <c r="P89" s="417"/>
      <c r="Q89" s="417"/>
      <c r="R89" s="417"/>
      <c r="S89" s="417"/>
      <c r="T89" s="417"/>
      <c r="U89" s="417"/>
      <c r="V89" s="417"/>
      <c r="W89" s="417"/>
      <c r="X89" s="417"/>
      <c r="Y89" s="417"/>
      <c r="Z89" s="417"/>
      <c r="AA89" s="417"/>
      <c r="AB89" s="417"/>
      <c r="AC89" s="417"/>
    </row>
    <row r="90" spans="1:29" x14ac:dyDescent="0.2">
      <c r="A90" s="417"/>
      <c r="B90" s="417"/>
      <c r="C90" s="417"/>
      <c r="D90" s="417"/>
      <c r="E90" s="417"/>
      <c r="F90" s="417"/>
      <c r="G90" s="417"/>
      <c r="H90" s="417"/>
      <c r="I90" s="417"/>
      <c r="J90" s="417"/>
      <c r="K90" s="417"/>
      <c r="L90" s="417"/>
      <c r="M90" s="417"/>
      <c r="N90" s="417"/>
      <c r="O90" s="417"/>
      <c r="P90" s="417"/>
      <c r="Q90" s="417"/>
      <c r="R90" s="417"/>
      <c r="S90" s="417"/>
      <c r="T90" s="417"/>
      <c r="U90" s="417"/>
      <c r="V90" s="417"/>
      <c r="W90" s="417"/>
      <c r="X90" s="417"/>
      <c r="Y90" s="417"/>
      <c r="Z90" s="417"/>
      <c r="AA90" s="417"/>
      <c r="AB90" s="417"/>
      <c r="AC90" s="417"/>
    </row>
    <row r="91" spans="1:29" x14ac:dyDescent="0.2">
      <c r="A91" s="417"/>
      <c r="B91" s="417"/>
      <c r="C91" s="417"/>
      <c r="D91" s="417"/>
      <c r="E91" s="417"/>
      <c r="F91" s="417"/>
      <c r="G91" s="417"/>
      <c r="H91" s="417"/>
      <c r="I91" s="417"/>
      <c r="J91" s="417"/>
      <c r="K91" s="417"/>
      <c r="L91" s="417"/>
      <c r="M91" s="417"/>
      <c r="N91" s="417"/>
      <c r="O91" s="417"/>
      <c r="P91" s="417"/>
      <c r="Q91" s="417"/>
      <c r="R91" s="417"/>
      <c r="S91" s="417"/>
      <c r="T91" s="417"/>
      <c r="U91" s="417"/>
      <c r="V91" s="417"/>
      <c r="W91" s="417"/>
      <c r="X91" s="417"/>
      <c r="Y91" s="417"/>
      <c r="Z91" s="417"/>
      <c r="AA91" s="417"/>
      <c r="AB91" s="417"/>
      <c r="AC91" s="417"/>
    </row>
    <row r="92" spans="1:29" x14ac:dyDescent="0.2">
      <c r="A92" s="417"/>
      <c r="B92" s="417"/>
      <c r="C92" s="417"/>
      <c r="D92" s="417"/>
      <c r="E92" s="417"/>
      <c r="F92" s="417"/>
      <c r="G92" s="417"/>
      <c r="H92" s="417"/>
      <c r="I92" s="417"/>
      <c r="J92" s="417"/>
      <c r="K92" s="417"/>
      <c r="L92" s="417"/>
      <c r="M92" s="417"/>
      <c r="N92" s="417"/>
      <c r="O92" s="417"/>
      <c r="P92" s="417"/>
      <c r="Q92" s="417"/>
      <c r="R92" s="417"/>
      <c r="S92" s="417"/>
      <c r="T92" s="417"/>
      <c r="U92" s="417"/>
      <c r="V92" s="417"/>
      <c r="W92" s="417"/>
      <c r="X92" s="417"/>
      <c r="Y92" s="417"/>
      <c r="Z92" s="417"/>
      <c r="AA92" s="417"/>
      <c r="AB92" s="417"/>
      <c r="AC92" s="417"/>
    </row>
    <row r="93" spans="1:29" x14ac:dyDescent="0.2">
      <c r="A93" s="417"/>
      <c r="B93" s="417"/>
      <c r="C93" s="417"/>
      <c r="D93" s="417"/>
      <c r="E93" s="417"/>
      <c r="F93" s="417"/>
      <c r="G93" s="417"/>
      <c r="H93" s="417"/>
      <c r="I93" s="417"/>
      <c r="J93" s="417"/>
      <c r="K93" s="417"/>
      <c r="L93" s="417"/>
      <c r="M93" s="417"/>
      <c r="N93" s="417"/>
      <c r="O93" s="417"/>
      <c r="P93" s="417"/>
      <c r="Q93" s="417"/>
      <c r="R93" s="417"/>
      <c r="S93" s="417"/>
      <c r="T93" s="417"/>
      <c r="U93" s="417"/>
      <c r="V93" s="417"/>
      <c r="W93" s="417"/>
      <c r="X93" s="417"/>
      <c r="Y93" s="417"/>
      <c r="Z93" s="417"/>
      <c r="AA93" s="417"/>
      <c r="AB93" s="417"/>
      <c r="AC93" s="417" t="s">
        <v>200</v>
      </c>
    </row>
  </sheetData>
  <sheetProtection password="C730" sheet="1" selectLockedCells="1"/>
  <customSheetViews>
    <customSheetView guid="{68ABA936-E0C3-4F62-AA1D-4FD1F5462098}" showPageBreaks="1" showGridLines="0" showRowCol="0" fitToPage="1" printArea="1" hiddenRows="1" view="pageBreakPreview">
      <selection activeCell="I18" sqref="I18:K18"/>
      <pageMargins left="0.39370078740157483" right="0.39370078740157483" top="0.39370078740157483" bottom="0.39370078740157483" header="0" footer="0"/>
      <printOptions horizontalCentered="1"/>
      <pageSetup paperSize="9" scale="86" orientation="portrait" r:id="rId1"/>
    </customSheetView>
  </customSheetViews>
  <mergeCells count="42">
    <mergeCell ref="F10:Q10"/>
    <mergeCell ref="F11:Q11"/>
    <mergeCell ref="F12:Q12"/>
    <mergeCell ref="F13:Q13"/>
    <mergeCell ref="C28:Q28"/>
    <mergeCell ref="C15:Q15"/>
    <mergeCell ref="C17:L17"/>
    <mergeCell ref="C18:H18"/>
    <mergeCell ref="C27:K27"/>
    <mergeCell ref="I22:Q22"/>
    <mergeCell ref="T20:X26"/>
    <mergeCell ref="I18:Q18"/>
    <mergeCell ref="C26:H26"/>
    <mergeCell ref="C4:N4"/>
    <mergeCell ref="C7:N7"/>
    <mergeCell ref="I26:Q26"/>
    <mergeCell ref="C20:H20"/>
    <mergeCell ref="I20:Q20"/>
    <mergeCell ref="C22:H22"/>
    <mergeCell ref="C14:E14"/>
    <mergeCell ref="F14:Q14"/>
    <mergeCell ref="C24:H24"/>
    <mergeCell ref="I24:K24"/>
    <mergeCell ref="U4:V4"/>
    <mergeCell ref="C12:E12"/>
    <mergeCell ref="C13:E13"/>
    <mergeCell ref="C5:O5"/>
    <mergeCell ref="B46:M46"/>
    <mergeCell ref="B45:M45"/>
    <mergeCell ref="C29:Q29"/>
    <mergeCell ref="C36:Q36"/>
    <mergeCell ref="C37:Q37"/>
    <mergeCell ref="C33:K33"/>
    <mergeCell ref="C34:H34"/>
    <mergeCell ref="L34:M34"/>
    <mergeCell ref="I34:J34"/>
    <mergeCell ref="C39:Q39"/>
    <mergeCell ref="E31:Q31"/>
    <mergeCell ref="B44:M44"/>
    <mergeCell ref="B43:M43"/>
    <mergeCell ref="C10:E10"/>
    <mergeCell ref="C11:E11"/>
  </mergeCells>
  <conditionalFormatting sqref="I18">
    <cfRule type="expression" dxfId="309" priority="99">
      <formula>I18=""</formula>
    </cfRule>
  </conditionalFormatting>
  <conditionalFormatting sqref="I26:Q26">
    <cfRule type="expression" dxfId="308" priority="98">
      <formula>I26=""</formula>
    </cfRule>
  </conditionalFormatting>
  <conditionalFormatting sqref="I34">
    <cfRule type="expression" dxfId="307" priority="28">
      <formula>$I$34&lt;&gt;""</formula>
    </cfRule>
  </conditionalFormatting>
  <conditionalFormatting sqref="I22">
    <cfRule type="expression" dxfId="306" priority="2100">
      <formula>I22=""</formula>
    </cfRule>
  </conditionalFormatting>
  <conditionalFormatting sqref="I24">
    <cfRule type="expression" dxfId="305" priority="2102">
      <formula>I24=""</formula>
    </cfRule>
  </conditionalFormatting>
  <conditionalFormatting sqref="T20:X26">
    <cfRule type="expression" dxfId="304" priority="2">
      <formula>$T$20&lt;&gt;""</formula>
    </cfRule>
  </conditionalFormatting>
  <dataValidations xWindow="813" yWindow="458" count="4">
    <dataValidation allowBlank="1" showInputMessage="1" showErrorMessage="1" promptTitle="Achtung:" prompt="Bitte füllen Sie alle Felder der Reihe nach aus. " sqref="I19:Q19"/>
    <dataValidation type="custom" allowBlank="1" showInputMessage="1" showErrorMessage="1" errorTitle="Achtung:" error="Der geplante Dienstantritt muss innerhalb der nächsten 12 Monate ab Antragstellung erfolgen." promptTitle="Hinweis:" prompt="Bitte planen Sie den Dienstantritt frühestens 6 Monate nach Antragstellung ein. Bitte berücksichtigen Sie ausreichend Zeit für ein Stellenbesetzungsverfahren. Der Dienstantritt ist immer der Monatserste (mögliche Ausnahme: Anschlussvorhaben). " sqref="I34:J34">
      <formula1>AND(I34&gt;TODAY(),I34&lt;DATE(YEAR(TODAY()),MONTH(TODAY())+13,1))</formula1>
    </dataValidation>
    <dataValidation allowBlank="1" promptTitle="Hinweis:" prompt="Wählen Sie im Dropdown-menü das Tabellenblatt an und klicken Sie anschließend auf den Link." sqref="U4:V4"/>
    <dataValidation allowBlank="1" showErrorMessage="1" promptTitle="Achtung:" prompt="Bitte füllen Sie alle Felder der Reihe nach aus. " sqref="I18:Q18"/>
  </dataValidations>
  <printOptions horizontalCentered="1"/>
  <pageMargins left="0" right="0" top="0" bottom="0" header="0" footer="0"/>
  <pageSetup paperSize="9" scale="92"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4355" r:id="rId5" name="Check Box 19">
              <controlPr defaultSize="0" autoFill="0" autoLine="0" autoPict="0">
                <anchor moveWithCells="1">
                  <from>
                    <xdr:col>2</xdr:col>
                    <xdr:colOff>57150</xdr:colOff>
                    <xdr:row>30</xdr:row>
                    <xdr:rowOff>38100</xdr:rowOff>
                  </from>
                  <to>
                    <xdr:col>3</xdr:col>
                    <xdr:colOff>95250</xdr:colOff>
                    <xdr:row>30</xdr:row>
                    <xdr:rowOff>247650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iconSet" priority="13" id="{8C337005-081B-4089-BA44-50ED073A8461}">
            <x14:iconSet iconSet="3Symbols2" showValue="0" custom="1">
              <x14:cfvo type="percent">
                <xm:f>0</xm:f>
              </x14:cfvo>
              <x14:cfvo type="percent">
                <xm:f>1</xm:f>
              </x14:cfvo>
              <x14:cfvo type="num">
                <xm:f>2</xm:f>
              </x14:cfvo>
              <x14:cfIcon iconSet="3Symbols2" iconId="0"/>
              <x14:cfIcon iconSet="3Symbols2" iconId="1"/>
              <x14:cfIcon iconSet="NoIcons" iconId="0"/>
            </x14:iconSet>
          </x14:cfRule>
          <xm:sqref>Q34</xm:sqref>
        </x14:conditionalFormatting>
        <x14:conditionalFormatting xmlns:xm="http://schemas.microsoft.com/office/excel/2006/main">
          <x14:cfRule type="iconSet" priority="12" id="{2156B9C2-A6BC-4E4E-8379-2AF7CC2768BC}">
            <x14:iconSet iconSet="3Symbols2" showValue="0" custom="1">
              <x14:cfvo type="percent">
                <xm:f>0</xm:f>
              </x14:cfvo>
              <x14:cfvo type="percent">
                <xm:f>1</xm:f>
              </x14:cfvo>
              <x14:cfvo type="num">
                <xm:f>2</xm:f>
              </x14:cfvo>
              <x14:cfIcon iconSet="3Symbols2" iconId="0"/>
              <x14:cfIcon iconSet="3Symbols2" iconId="1"/>
              <x14:cfIcon iconSet="NoIcons" iconId="0"/>
            </x14:iconSet>
          </x14:cfRule>
          <xm:sqref>N34</xm:sqref>
        </x14:conditionalFormatting>
        <x14:conditionalFormatting xmlns:xm="http://schemas.microsoft.com/office/excel/2006/main">
          <x14:cfRule type="expression" priority="4" id="{04435F4A-22E5-4A61-9734-63E9E97F3D9F}">
            <xm:f>AND(menu!$C$86=TRUE)</xm:f>
            <x14:dxf>
              <fill>
                <patternFill>
                  <bgColor rgb="FFEBF1DE"/>
                </patternFill>
              </fill>
            </x14:dxf>
          </x14:cfRule>
          <xm:sqref>C31:Q31</xm:sqref>
        </x14:conditionalFormatting>
        <x14:conditionalFormatting xmlns:xm="http://schemas.microsoft.com/office/excel/2006/main">
          <x14:cfRule type="expression" priority="2097" id="{FC8B1A6F-DA4B-45D7-B9E7-E384CAD94E8F}">
            <xm:f>I20=menu!AF2</xm:f>
            <x14:dxf>
              <fill>
                <patternFill>
                  <bgColor rgb="FFE3B5A2"/>
                </patternFill>
              </fill>
            </x14:dxf>
          </x14:cfRule>
          <xm:sqref>I20</xm:sqref>
        </x14:conditionalFormatting>
        <x14:conditionalFormatting xmlns:xm="http://schemas.microsoft.com/office/excel/2006/main">
          <x14:cfRule type="expression" priority="18" id="{0563AB26-6ED5-48CD-BBA6-BEA3271F28D7}">
            <xm:f>OR($I$20=menu!$AF$5:$AF$13)</xm:f>
            <x14:dxf>
              <font>
                <color theme="0"/>
              </font>
              <fill>
                <patternFill>
                  <bgColor theme="0"/>
                </patternFill>
              </fill>
              <border>
                <left/>
                <right/>
                <top/>
                <bottom/>
                <vertical/>
                <horizontal/>
              </border>
            </x14:dxf>
          </x14:cfRule>
          <xm:sqref>B22:Q22</xm:sqref>
        </x14:conditionalFormatting>
        <x14:conditionalFormatting xmlns:xm="http://schemas.microsoft.com/office/excel/2006/main">
          <x14:cfRule type="expression" priority="17" id="{82DFAFC3-2E49-4062-B59D-14EDEC2B056F}">
            <xm:f>OR($I$20=menu!$AF$6:$AF$13)</xm:f>
            <x14:dxf>
              <font>
                <color theme="0"/>
              </font>
              <fill>
                <patternFill>
                  <bgColor theme="0"/>
                </patternFill>
              </fill>
              <border>
                <left/>
                <right/>
                <top/>
                <bottom/>
                <vertical/>
                <horizontal/>
              </border>
            </x14:dxf>
          </x14:cfRule>
          <xm:sqref>B24:K24</xm:sqref>
        </x14:conditionalFormatting>
      </x14:conditionalFormattings>
    </ext>
    <ext xmlns:x14="http://schemas.microsoft.com/office/spreadsheetml/2009/9/main" uri="{CCE6A557-97BC-4b89-ADB6-D9C93CAAB3DF}">
      <x14:dataValidations xmlns:xm="http://schemas.microsoft.com/office/excel/2006/main" xWindow="813" yWindow="458" count="3">
        <x14:dataValidation type="list" allowBlank="1" showInputMessage="1" showErrorMessage="1" promptTitle="Hinweis:" prompt="Wählen Sie im Dropdown-menü das Tabellenblatt an und klicken Sie anschließend auf den Link.">
          <x14:formula1>
            <xm:f>menu!$Z$55:$Z$70</xm:f>
          </x14:formula1>
          <xm:sqref>U5:V5</xm:sqref>
        </x14:dataValidation>
        <x14:dataValidation type="list" allowBlank="1" showInputMessage="1" showErrorMessage="1" promptTitle="Achtung:" prompt="Bitte füllen Sie alle Felder der Reihe nach aus. ">
          <x14:formula1>
            <xm:f>menu!#REF!</xm:f>
          </x14:formula1>
          <xm:sqref>I21:Q21</xm:sqref>
        </x14:dataValidation>
        <x14:dataValidation type="list" allowBlank="1" showErrorMessage="1" promptTitle="Achtung:" prompt="Bitte füllen Sie alle Felder der Reihe nach aus. ">
          <x14:formula1>
            <xm:f>menu!$AF$2:$AF$13</xm:f>
          </x14:formula1>
          <xm:sqref>I20:Q20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theme="1"/>
  </sheetPr>
  <dimension ref="A1:P127"/>
  <sheetViews>
    <sheetView workbookViewId="0"/>
  </sheetViews>
  <sheetFormatPr baseColWidth="10" defaultRowHeight="15" x14ac:dyDescent="0.25"/>
  <cols>
    <col min="1" max="1" width="33.85546875" customWidth="1"/>
    <col min="2" max="2" width="21.5703125" customWidth="1"/>
    <col min="4" max="4" width="8.42578125" customWidth="1"/>
    <col min="5" max="5" width="23.28515625" customWidth="1"/>
    <col min="6" max="6" width="14.28515625" customWidth="1"/>
    <col min="7" max="7" width="16.5703125" customWidth="1"/>
    <col min="8" max="8" width="15.5703125" customWidth="1"/>
    <col min="9" max="9" width="20.42578125" customWidth="1"/>
  </cols>
  <sheetData>
    <row r="1" spans="1:16" ht="15.75" thickBot="1" x14ac:dyDescent="0.3">
      <c r="A1" s="15" t="s">
        <v>307</v>
      </c>
      <c r="B1" s="877" t="s">
        <v>308</v>
      </c>
      <c r="C1" s="877"/>
      <c r="D1" s="877"/>
      <c r="E1" s="877"/>
      <c r="F1" s="877"/>
      <c r="G1" s="877"/>
      <c r="H1" s="877"/>
    </row>
    <row r="2" spans="1:16" x14ac:dyDescent="0.25">
      <c r="A2" s="253" t="s">
        <v>309</v>
      </c>
      <c r="B2" s="254"/>
      <c r="C2" s="254"/>
      <c r="D2" s="254"/>
      <c r="E2" s="254"/>
      <c r="F2" s="254" t="s">
        <v>477</v>
      </c>
      <c r="G2" s="254" t="s">
        <v>501</v>
      </c>
      <c r="H2" s="255" t="s">
        <v>504</v>
      </c>
    </row>
    <row r="3" spans="1:16" ht="15" customHeight="1" x14ac:dyDescent="0.25">
      <c r="A3" s="256" t="s">
        <v>53</v>
      </c>
      <c r="B3" s="257" t="str">
        <f>Personal_alt!E22</f>
        <v>bitte auswählen</v>
      </c>
      <c r="C3" s="257"/>
      <c r="D3" s="257"/>
      <c r="E3" s="257" t="str">
        <f>Personal_alt!$E$50</f>
        <v>Projektjahr 1</v>
      </c>
      <c r="F3" s="257">
        <f>Personal_alt!H22</f>
        <v>0</v>
      </c>
      <c r="G3" s="257">
        <f>Personal_alt!$L$22</f>
        <v>0</v>
      </c>
      <c r="H3" s="258">
        <f>F3+G3</f>
        <v>0</v>
      </c>
      <c r="I3" s="385"/>
      <c r="J3" s="383"/>
      <c r="K3" s="383"/>
      <c r="L3" s="383"/>
      <c r="M3" s="383"/>
      <c r="N3" s="383"/>
      <c r="O3" s="383"/>
      <c r="P3" s="383"/>
    </row>
    <row r="4" spans="1:16" ht="15" customHeight="1" x14ac:dyDescent="0.25">
      <c r="A4" s="256"/>
      <c r="B4" s="257" t="str">
        <f>Personal_alt!E29</f>
        <v/>
      </c>
      <c r="C4" s="257"/>
      <c r="D4" s="257"/>
      <c r="E4" s="257" t="str">
        <f>Personal_alt!$F$50</f>
        <v>Projektjahr 2</v>
      </c>
      <c r="F4" s="257">
        <f>Personal_alt!H29</f>
        <v>0</v>
      </c>
      <c r="G4" s="257">
        <f>Personal_alt!$L$29</f>
        <v>0</v>
      </c>
      <c r="H4" s="258">
        <f t="shared" ref="H4:H17" si="0">F4+G4</f>
        <v>0</v>
      </c>
      <c r="I4" s="385"/>
      <c r="J4" s="383"/>
      <c r="K4" s="383"/>
      <c r="L4" s="383"/>
      <c r="M4" s="383"/>
      <c r="N4" s="383"/>
      <c r="O4" s="383"/>
      <c r="P4" s="383"/>
    </row>
    <row r="5" spans="1:16" ht="15" customHeight="1" x14ac:dyDescent="0.25">
      <c r="A5" s="256"/>
      <c r="B5" s="257" t="str">
        <f>Personal_alt!E36</f>
        <v/>
      </c>
      <c r="C5" s="257"/>
      <c r="D5" s="257"/>
      <c r="E5" s="257" t="str">
        <f>Personal_alt!$G$50</f>
        <v>Projektjahr 3</v>
      </c>
      <c r="F5" s="257">
        <f>Personal_alt!H36</f>
        <v>0</v>
      </c>
      <c r="G5" s="257">
        <f>Personal_alt!$L$36</f>
        <v>0</v>
      </c>
      <c r="H5" s="258">
        <f t="shared" si="0"/>
        <v>0</v>
      </c>
      <c r="I5" s="385"/>
      <c r="J5" s="383"/>
      <c r="K5" s="383"/>
      <c r="L5" s="383"/>
      <c r="M5" s="383"/>
      <c r="N5" s="383"/>
      <c r="O5" s="383"/>
      <c r="P5" s="383"/>
    </row>
    <row r="6" spans="1:16" ht="15" customHeight="1" x14ac:dyDescent="0.25">
      <c r="A6" s="259" t="s">
        <v>54</v>
      </c>
      <c r="B6" s="260" t="str">
        <f>Personal_alt!E23</f>
        <v>bitte auswählen</v>
      </c>
      <c r="C6" s="260"/>
      <c r="D6" s="260"/>
      <c r="E6" s="260" t="str">
        <f>Personal_alt!$E$50</f>
        <v>Projektjahr 1</v>
      </c>
      <c r="F6" s="260">
        <f>Personal_alt!H23</f>
        <v>0</v>
      </c>
      <c r="G6" s="257">
        <f>Personal_alt!$L$23</f>
        <v>0</v>
      </c>
      <c r="H6" s="258">
        <f t="shared" si="0"/>
        <v>0</v>
      </c>
      <c r="I6" s="385"/>
      <c r="J6" s="383"/>
      <c r="K6" s="383"/>
      <c r="L6" s="383"/>
      <c r="M6" s="383"/>
      <c r="N6" s="383"/>
      <c r="O6" s="383"/>
      <c r="P6" s="383"/>
    </row>
    <row r="7" spans="1:16" ht="15" customHeight="1" x14ac:dyDescent="0.25">
      <c r="A7" s="259"/>
      <c r="B7" s="260" t="str">
        <f>Personal_alt!E30</f>
        <v/>
      </c>
      <c r="C7" s="260"/>
      <c r="D7" s="260"/>
      <c r="E7" s="260" t="str">
        <f>Personal_alt!$F$50</f>
        <v>Projektjahr 2</v>
      </c>
      <c r="F7" s="260">
        <f>Personal_alt!H30</f>
        <v>0</v>
      </c>
      <c r="G7" s="257">
        <f>Personal_alt!$L$30</f>
        <v>0</v>
      </c>
      <c r="H7" s="258">
        <f t="shared" si="0"/>
        <v>0</v>
      </c>
      <c r="I7" s="385"/>
      <c r="J7" s="383"/>
      <c r="K7" s="383"/>
      <c r="L7" s="383"/>
      <c r="M7" s="383"/>
      <c r="N7" s="383"/>
      <c r="O7" s="383"/>
      <c r="P7" s="383"/>
    </row>
    <row r="8" spans="1:16" ht="15" customHeight="1" x14ac:dyDescent="0.25">
      <c r="A8" s="259"/>
      <c r="B8" s="260" t="str">
        <f>Personal_alt!E37</f>
        <v/>
      </c>
      <c r="C8" s="260"/>
      <c r="D8" s="260"/>
      <c r="E8" s="260" t="str">
        <f>Personal_alt!$G$50</f>
        <v>Projektjahr 3</v>
      </c>
      <c r="F8" s="260">
        <f>Personal_alt!H37</f>
        <v>0</v>
      </c>
      <c r="G8" s="257">
        <f>Personal_alt!$L$37</f>
        <v>0</v>
      </c>
      <c r="H8" s="258">
        <f t="shared" si="0"/>
        <v>0</v>
      </c>
      <c r="I8" s="385"/>
      <c r="J8" s="383"/>
      <c r="K8" s="383"/>
      <c r="L8" s="383"/>
      <c r="M8" s="383"/>
      <c r="N8" s="383"/>
      <c r="O8" s="383"/>
      <c r="P8" s="383"/>
    </row>
    <row r="9" spans="1:16" ht="15" customHeight="1" x14ac:dyDescent="0.25">
      <c r="A9" s="256" t="s">
        <v>55</v>
      </c>
      <c r="B9" s="257" t="str">
        <f>Personal_alt!E24</f>
        <v>bitte auswählen</v>
      </c>
      <c r="C9" s="257"/>
      <c r="D9" s="257"/>
      <c r="E9" s="257" t="str">
        <f>Personal_alt!$E$50</f>
        <v>Projektjahr 1</v>
      </c>
      <c r="F9" s="257">
        <f>Personal_alt!H24</f>
        <v>0</v>
      </c>
      <c r="G9" s="257">
        <f>Personal_alt!$L$24</f>
        <v>0</v>
      </c>
      <c r="H9" s="258">
        <f t="shared" si="0"/>
        <v>0</v>
      </c>
      <c r="I9" s="385"/>
      <c r="J9" s="383"/>
      <c r="K9" s="383"/>
      <c r="L9" s="383"/>
      <c r="M9" s="383"/>
      <c r="N9" s="383"/>
      <c r="O9" s="383"/>
      <c r="P9" s="383"/>
    </row>
    <row r="10" spans="1:16" ht="15" customHeight="1" x14ac:dyDescent="0.25">
      <c r="A10" s="256"/>
      <c r="B10" s="257" t="str">
        <f>Personal_alt!E31</f>
        <v/>
      </c>
      <c r="C10" s="257"/>
      <c r="D10" s="257"/>
      <c r="E10" s="257" t="str">
        <f>Personal_alt!$F$50</f>
        <v>Projektjahr 2</v>
      </c>
      <c r="F10" s="257">
        <f>Personal_alt!H31</f>
        <v>0</v>
      </c>
      <c r="G10" s="257">
        <f>Personal_alt!$L$31</f>
        <v>0</v>
      </c>
      <c r="H10" s="258">
        <f t="shared" si="0"/>
        <v>0</v>
      </c>
      <c r="I10" s="385"/>
      <c r="J10" s="383"/>
      <c r="K10" s="383"/>
      <c r="L10" s="383"/>
      <c r="M10" s="383"/>
      <c r="N10" s="383"/>
      <c r="O10" s="383"/>
      <c r="P10" s="383"/>
    </row>
    <row r="11" spans="1:16" ht="15" customHeight="1" x14ac:dyDescent="0.25">
      <c r="A11" s="256"/>
      <c r="B11" s="257" t="str">
        <f>Personal_alt!E38</f>
        <v/>
      </c>
      <c r="C11" s="257"/>
      <c r="D11" s="257"/>
      <c r="E11" s="257" t="str">
        <f>Personal_alt!$G$50</f>
        <v>Projektjahr 3</v>
      </c>
      <c r="F11" s="257">
        <f>Personal_alt!H38</f>
        <v>0</v>
      </c>
      <c r="G11" s="257">
        <f>Personal_alt!$L$38</f>
        <v>0</v>
      </c>
      <c r="H11" s="258">
        <f t="shared" si="0"/>
        <v>0</v>
      </c>
      <c r="I11" s="385"/>
      <c r="J11" s="383"/>
      <c r="K11" s="383"/>
      <c r="L11" s="383"/>
      <c r="M11" s="383"/>
      <c r="N11" s="383"/>
      <c r="O11" s="383"/>
      <c r="P11" s="383"/>
    </row>
    <row r="12" spans="1:16" ht="15" customHeight="1" x14ac:dyDescent="0.25">
      <c r="A12" s="259" t="s">
        <v>183</v>
      </c>
      <c r="B12" s="260" t="str">
        <f>Personal_alt!E25</f>
        <v>bitte auswählen</v>
      </c>
      <c r="C12" s="260"/>
      <c r="D12" s="260"/>
      <c r="E12" s="260" t="str">
        <f>Personal_alt!$E$50</f>
        <v>Projektjahr 1</v>
      </c>
      <c r="F12" s="260">
        <f>Personal_alt!H25</f>
        <v>0</v>
      </c>
      <c r="G12" s="257">
        <f>Personal_alt!$L$25</f>
        <v>0</v>
      </c>
      <c r="H12" s="258">
        <f t="shared" si="0"/>
        <v>0</v>
      </c>
      <c r="I12" s="385"/>
      <c r="J12" s="383"/>
      <c r="K12" s="383"/>
      <c r="L12" s="383"/>
      <c r="M12" s="383"/>
      <c r="N12" s="383"/>
      <c r="O12" s="383"/>
      <c r="P12" s="383"/>
    </row>
    <row r="13" spans="1:16" ht="15" customHeight="1" x14ac:dyDescent="0.25">
      <c r="A13" s="259"/>
      <c r="B13" s="260" t="str">
        <f>Personal_alt!E32</f>
        <v/>
      </c>
      <c r="C13" s="260"/>
      <c r="D13" s="260"/>
      <c r="E13" s="260" t="str">
        <f>Personal_alt!$F$50</f>
        <v>Projektjahr 2</v>
      </c>
      <c r="F13" s="260">
        <f>Personal_alt!H32</f>
        <v>0</v>
      </c>
      <c r="G13" s="257">
        <f>Personal_alt!$L$32</f>
        <v>0</v>
      </c>
      <c r="H13" s="258">
        <f t="shared" si="0"/>
        <v>0</v>
      </c>
      <c r="I13" s="385"/>
      <c r="J13" s="383"/>
      <c r="K13" s="383"/>
      <c r="L13" s="383"/>
      <c r="M13" s="383"/>
      <c r="N13" s="383"/>
      <c r="O13" s="383"/>
      <c r="P13" s="383"/>
    </row>
    <row r="14" spans="1:16" ht="15" customHeight="1" x14ac:dyDescent="0.25">
      <c r="A14" s="259"/>
      <c r="B14" s="260" t="str">
        <f>Personal_alt!E39</f>
        <v/>
      </c>
      <c r="C14" s="260"/>
      <c r="D14" s="260"/>
      <c r="E14" s="260" t="str">
        <f>Personal_alt!$G$50</f>
        <v>Projektjahr 3</v>
      </c>
      <c r="F14" s="260">
        <f>Personal_alt!H39</f>
        <v>0</v>
      </c>
      <c r="G14" s="257">
        <f>Personal_alt!$L$39</f>
        <v>0</v>
      </c>
      <c r="H14" s="258">
        <f t="shared" si="0"/>
        <v>0</v>
      </c>
      <c r="I14" s="385"/>
      <c r="J14" s="383"/>
      <c r="K14" s="383"/>
      <c r="L14" s="383"/>
      <c r="M14" s="383"/>
      <c r="N14" s="383"/>
      <c r="O14" s="383"/>
      <c r="P14" s="383"/>
    </row>
    <row r="15" spans="1:16" ht="15" customHeight="1" x14ac:dyDescent="0.25">
      <c r="A15" s="256" t="s">
        <v>184</v>
      </c>
      <c r="B15" s="257" t="str">
        <f>Personal_alt!E26</f>
        <v>bitte auswählen</v>
      </c>
      <c r="C15" s="257"/>
      <c r="D15" s="257"/>
      <c r="E15" s="257" t="str">
        <f>Personal_alt!$E$50</f>
        <v>Projektjahr 1</v>
      </c>
      <c r="F15" s="257">
        <f>Personal_alt!H26</f>
        <v>0</v>
      </c>
      <c r="G15" s="257">
        <f>Personal_alt!$L$26</f>
        <v>0</v>
      </c>
      <c r="H15" s="258">
        <f t="shared" si="0"/>
        <v>0</v>
      </c>
      <c r="I15" s="385"/>
      <c r="J15" s="383"/>
      <c r="K15" s="383"/>
      <c r="L15" s="383"/>
      <c r="M15" s="383"/>
      <c r="N15" s="383"/>
      <c r="O15" s="383"/>
      <c r="P15" s="383"/>
    </row>
    <row r="16" spans="1:16" ht="15" customHeight="1" x14ac:dyDescent="0.25">
      <c r="A16" s="256"/>
      <c r="B16" s="257" t="str">
        <f>Personal_alt!E33</f>
        <v/>
      </c>
      <c r="C16" s="257"/>
      <c r="D16" s="257"/>
      <c r="E16" s="257" t="str">
        <f>Personal_alt!$F$50</f>
        <v>Projektjahr 2</v>
      </c>
      <c r="F16" s="257">
        <f>Personal_alt!H33</f>
        <v>0</v>
      </c>
      <c r="G16" s="257">
        <f>Personal_alt!$L$33</f>
        <v>0</v>
      </c>
      <c r="H16" s="258">
        <f t="shared" si="0"/>
        <v>0</v>
      </c>
      <c r="I16" s="385"/>
      <c r="J16" s="383"/>
      <c r="K16" s="383"/>
      <c r="L16" s="383"/>
      <c r="M16" s="383"/>
      <c r="N16" s="383"/>
      <c r="O16" s="383"/>
      <c r="P16" s="383"/>
    </row>
    <row r="17" spans="1:16" ht="15" customHeight="1" x14ac:dyDescent="0.25">
      <c r="A17" s="256"/>
      <c r="B17" s="257" t="str">
        <f>Personal_alt!E40</f>
        <v/>
      </c>
      <c r="C17" s="257"/>
      <c r="D17" s="257"/>
      <c r="E17" s="257" t="str">
        <f>Personal_alt!$G$50</f>
        <v>Projektjahr 3</v>
      </c>
      <c r="F17" s="257">
        <f>Personal_alt!H40</f>
        <v>0</v>
      </c>
      <c r="G17" s="257">
        <f>Personal_alt!$L$40</f>
        <v>0</v>
      </c>
      <c r="H17" s="258">
        <f t="shared" si="0"/>
        <v>0</v>
      </c>
      <c r="I17" s="385"/>
      <c r="J17" s="383"/>
      <c r="K17" s="383"/>
      <c r="L17" s="383"/>
      <c r="M17" s="383"/>
      <c r="N17" s="383"/>
      <c r="O17" s="383"/>
      <c r="P17" s="383"/>
    </row>
    <row r="18" spans="1:16" ht="15" customHeight="1" x14ac:dyDescent="0.25">
      <c r="A18" s="256"/>
      <c r="B18" s="257"/>
      <c r="C18" s="257"/>
      <c r="D18" s="257"/>
      <c r="E18" s="257"/>
      <c r="F18" s="257"/>
      <c r="G18" s="257"/>
      <c r="H18" s="258"/>
      <c r="I18" s="385"/>
      <c r="J18" s="383"/>
      <c r="K18" s="383"/>
      <c r="L18" s="383"/>
      <c r="M18" s="383"/>
      <c r="N18" s="383"/>
      <c r="O18" s="383"/>
      <c r="P18" s="383"/>
    </row>
    <row r="19" spans="1:16" x14ac:dyDescent="0.25">
      <c r="A19" s="261"/>
      <c r="B19" s="13"/>
      <c r="C19" s="13"/>
      <c r="D19" s="13"/>
      <c r="E19" s="15"/>
      <c r="F19" s="15"/>
      <c r="G19" s="13" t="s">
        <v>500</v>
      </c>
      <c r="H19" s="262" t="s">
        <v>505</v>
      </c>
      <c r="I19" s="384"/>
      <c r="J19" s="384"/>
      <c r="K19" s="384"/>
      <c r="L19" s="384"/>
      <c r="M19" s="384"/>
      <c r="N19" s="384"/>
      <c r="O19" s="384"/>
      <c r="P19" s="384"/>
    </row>
    <row r="20" spans="1:16" x14ac:dyDescent="0.25">
      <c r="A20" s="263" t="s">
        <v>310</v>
      </c>
      <c r="B20" s="15"/>
      <c r="C20" s="13"/>
      <c r="D20" s="15"/>
      <c r="E20" s="15"/>
      <c r="F20" s="15"/>
      <c r="G20" s="15">
        <f>Personalausgaben!S4</f>
        <v>0</v>
      </c>
      <c r="H20" s="393">
        <f>Personalausgaben!G8</f>
        <v>0</v>
      </c>
    </row>
    <row r="21" spans="1:16" ht="15.75" thickBot="1" x14ac:dyDescent="0.3">
      <c r="A21" s="264" t="s">
        <v>311</v>
      </c>
      <c r="B21" s="265"/>
      <c r="C21" s="249"/>
      <c r="D21" s="265"/>
      <c r="E21" s="265"/>
      <c r="F21" s="265"/>
      <c r="G21" s="265">
        <f>Personalausgaben!S6</f>
        <v>0</v>
      </c>
      <c r="H21" s="266">
        <f>Personalausgaben!H8</f>
        <v>0</v>
      </c>
    </row>
    <row r="22" spans="1:16" ht="15.75" thickBot="1" x14ac:dyDescent="0.3">
      <c r="A22" s="15"/>
      <c r="B22" s="15"/>
      <c r="C22" s="15"/>
      <c r="D22" s="15"/>
      <c r="E22" s="15"/>
      <c r="F22" s="15"/>
      <c r="G22" s="15"/>
      <c r="H22" s="15"/>
    </row>
    <row r="23" spans="1:16" x14ac:dyDescent="0.25">
      <c r="A23" s="253" t="s">
        <v>312</v>
      </c>
      <c r="B23" s="267"/>
      <c r="C23" s="267"/>
      <c r="D23" s="267"/>
      <c r="E23" s="267"/>
      <c r="F23" s="267"/>
      <c r="G23" s="267"/>
      <c r="H23" s="268"/>
      <c r="I23" t="e">
        <f>SUM(H24:H35)</f>
        <v>#REF!</v>
      </c>
    </row>
    <row r="24" spans="1:16" x14ac:dyDescent="0.25">
      <c r="A24" s="261" t="s">
        <v>86</v>
      </c>
      <c r="B24" s="270" t="e">
        <f>#REF!</f>
        <v>#REF!</v>
      </c>
      <c r="C24" s="270"/>
      <c r="D24" s="270"/>
      <c r="E24" s="270"/>
      <c r="F24" s="15" t="e">
        <f>#REF!</f>
        <v>#REF!</v>
      </c>
      <c r="G24" s="15" t="e">
        <f>#REF!</f>
        <v>#REF!</v>
      </c>
      <c r="H24" s="262" t="e">
        <f>#REF!</f>
        <v>#REF!</v>
      </c>
    </row>
    <row r="25" spans="1:16" x14ac:dyDescent="0.25">
      <c r="A25" s="261"/>
      <c r="B25" s="270" t="e">
        <f>#REF!</f>
        <v>#REF!</v>
      </c>
      <c r="C25" s="270"/>
      <c r="D25" s="270"/>
      <c r="E25" s="270"/>
      <c r="F25" s="15" t="e">
        <f>#REF!</f>
        <v>#REF!</v>
      </c>
      <c r="G25" s="15" t="e">
        <f>#REF!</f>
        <v>#REF!</v>
      </c>
      <c r="H25" s="262" t="e">
        <f>#REF!</f>
        <v>#REF!</v>
      </c>
    </row>
    <row r="26" spans="1:16" x14ac:dyDescent="0.25">
      <c r="A26" s="261"/>
      <c r="B26" s="270" t="e">
        <f>#REF!</f>
        <v>#REF!</v>
      </c>
      <c r="C26" s="270"/>
      <c r="D26" s="270"/>
      <c r="E26" s="270"/>
      <c r="F26" s="15" t="e">
        <f>#REF!</f>
        <v>#REF!</v>
      </c>
      <c r="G26" s="15" t="e">
        <f>#REF!</f>
        <v>#REF!</v>
      </c>
      <c r="H26" s="262" t="e">
        <f>#REF!</f>
        <v>#REF!</v>
      </c>
    </row>
    <row r="27" spans="1:16" x14ac:dyDescent="0.25">
      <c r="A27" s="261"/>
      <c r="B27" s="270" t="e">
        <f>#REF!</f>
        <v>#REF!</v>
      </c>
      <c r="C27" s="270"/>
      <c r="D27" s="270"/>
      <c r="E27" s="270"/>
      <c r="F27" s="15" t="e">
        <f>#REF!</f>
        <v>#REF!</v>
      </c>
      <c r="G27" s="15" t="e">
        <f>#REF!</f>
        <v>#REF!</v>
      </c>
      <c r="H27" s="262" t="e">
        <f>#REF!</f>
        <v>#REF!</v>
      </c>
    </row>
    <row r="28" spans="1:16" x14ac:dyDescent="0.25">
      <c r="A28" s="261"/>
      <c r="B28" s="270" t="e">
        <f>#REF!</f>
        <v>#REF!</v>
      </c>
      <c r="C28" s="270"/>
      <c r="D28" s="270"/>
      <c r="E28" s="270"/>
      <c r="F28" s="15" t="e">
        <f>#REF!</f>
        <v>#REF!</v>
      </c>
      <c r="G28" s="15" t="e">
        <f>#REF!</f>
        <v>#REF!</v>
      </c>
      <c r="H28" s="262" t="e">
        <f>#REF!</f>
        <v>#REF!</v>
      </c>
    </row>
    <row r="29" spans="1:16" x14ac:dyDescent="0.25">
      <c r="A29" s="261"/>
      <c r="B29" s="270"/>
      <c r="C29" s="270"/>
      <c r="D29" s="270"/>
      <c r="E29" s="270"/>
      <c r="F29" s="15"/>
      <c r="G29" s="15"/>
      <c r="H29" s="262"/>
    </row>
    <row r="30" spans="1:16" x14ac:dyDescent="0.25">
      <c r="A30" s="256" t="s">
        <v>313</v>
      </c>
      <c r="B30" s="269" t="e">
        <f>#REF!</f>
        <v>#REF!</v>
      </c>
      <c r="C30" s="269"/>
      <c r="D30" s="269"/>
      <c r="E30" s="269"/>
      <c r="F30" s="271" t="e">
        <f>#REF!</f>
        <v>#REF!</v>
      </c>
      <c r="G30" s="257" t="e">
        <f>#REF!</f>
        <v>#REF!</v>
      </c>
      <c r="H30" s="258" t="e">
        <f>#REF!</f>
        <v>#REF!</v>
      </c>
    </row>
    <row r="31" spans="1:16" x14ac:dyDescent="0.25">
      <c r="A31" s="256"/>
      <c r="B31" s="269" t="e">
        <f>#REF!</f>
        <v>#REF!</v>
      </c>
      <c r="C31" s="269"/>
      <c r="D31" s="269"/>
      <c r="E31" s="269"/>
      <c r="F31" s="271" t="e">
        <f>#REF!</f>
        <v>#REF!</v>
      </c>
      <c r="G31" s="257" t="e">
        <f>#REF!</f>
        <v>#REF!</v>
      </c>
      <c r="H31" s="258" t="e">
        <f>#REF!</f>
        <v>#REF!</v>
      </c>
    </row>
    <row r="32" spans="1:16" x14ac:dyDescent="0.25">
      <c r="A32" s="256"/>
      <c r="B32" s="269" t="e">
        <f>#REF!</f>
        <v>#REF!</v>
      </c>
      <c r="C32" s="269"/>
      <c r="D32" s="269"/>
      <c r="E32" s="269"/>
      <c r="F32" s="271" t="e">
        <f>#REF!</f>
        <v>#REF!</v>
      </c>
      <c r="G32" s="257" t="e">
        <f>#REF!</f>
        <v>#REF!</v>
      </c>
      <c r="H32" s="258" t="e">
        <f>#REF!</f>
        <v>#REF!</v>
      </c>
    </row>
    <row r="33" spans="1:9" x14ac:dyDescent="0.25">
      <c r="A33" s="256"/>
      <c r="B33" s="269" t="e">
        <f>#REF!</f>
        <v>#REF!</v>
      </c>
      <c r="C33" s="269"/>
      <c r="D33" s="269"/>
      <c r="E33" s="269"/>
      <c r="F33" s="271" t="e">
        <f>#REF!</f>
        <v>#REF!</v>
      </c>
      <c r="G33" s="257" t="e">
        <f>#REF!</f>
        <v>#REF!</v>
      </c>
      <c r="H33" s="258" t="e">
        <f>#REF!</f>
        <v>#REF!</v>
      </c>
    </row>
    <row r="34" spans="1:9" x14ac:dyDescent="0.25">
      <c r="A34" s="256"/>
      <c r="B34" s="269" t="e">
        <f>#REF!</f>
        <v>#REF!</v>
      </c>
      <c r="C34" s="269"/>
      <c r="D34" s="269"/>
      <c r="E34" s="269"/>
      <c r="F34" s="271" t="e">
        <f>#REF!</f>
        <v>#REF!</v>
      </c>
      <c r="G34" s="257" t="e">
        <f>#REF!</f>
        <v>#REF!</v>
      </c>
      <c r="H34" s="258" t="e">
        <f>#REF!</f>
        <v>#REF!</v>
      </c>
    </row>
    <row r="35" spans="1:9" ht="15.75" thickBot="1" x14ac:dyDescent="0.3">
      <c r="A35" s="272"/>
      <c r="B35" s="273" t="e">
        <f>#REF!</f>
        <v>#REF!</v>
      </c>
      <c r="C35" s="273"/>
      <c r="D35" s="273"/>
      <c r="E35" s="273"/>
      <c r="F35" s="392" t="e">
        <f>#REF!</f>
        <v>#REF!</v>
      </c>
      <c r="G35" s="390" t="e">
        <f>#REF!</f>
        <v>#REF!</v>
      </c>
      <c r="H35" s="391" t="e">
        <f>#REF!</f>
        <v>#REF!</v>
      </c>
    </row>
    <row r="36" spans="1:9" ht="15.75" thickBot="1" x14ac:dyDescent="0.3">
      <c r="A36" s="15"/>
      <c r="B36" s="270"/>
      <c r="C36" s="270"/>
      <c r="D36" s="270"/>
      <c r="E36" s="270"/>
      <c r="F36" s="15"/>
      <c r="G36" s="15"/>
      <c r="H36" s="15"/>
    </row>
    <row r="37" spans="1:9" x14ac:dyDescent="0.25">
      <c r="A37" s="253" t="s">
        <v>314</v>
      </c>
      <c r="B37" s="274"/>
      <c r="C37" s="274"/>
      <c r="D37" s="274"/>
      <c r="E37" s="274"/>
      <c r="F37" s="267"/>
      <c r="G37" s="267"/>
      <c r="H37" s="268"/>
      <c r="I37" t="e">
        <f>SUM(H38:H64)</f>
        <v>#REF!</v>
      </c>
    </row>
    <row r="38" spans="1:9" x14ac:dyDescent="0.25">
      <c r="A38" s="261" t="s">
        <v>86</v>
      </c>
      <c r="B38" s="270" t="e">
        <f>#REF!</f>
        <v>#REF!</v>
      </c>
      <c r="C38" s="270"/>
      <c r="D38" s="270"/>
      <c r="E38" s="270"/>
      <c r="F38" s="15" t="e">
        <f>#REF!</f>
        <v>#REF!</v>
      </c>
      <c r="G38" s="15" t="e">
        <f>#REF!</f>
        <v>#REF!</v>
      </c>
      <c r="H38" s="262" t="e">
        <f>#REF!</f>
        <v>#REF!</v>
      </c>
    </row>
    <row r="39" spans="1:9" x14ac:dyDescent="0.25">
      <c r="A39" s="261"/>
      <c r="B39" s="270" t="e">
        <f>#REF!</f>
        <v>#REF!</v>
      </c>
      <c r="C39" s="270"/>
      <c r="D39" s="270"/>
      <c r="E39" s="270"/>
      <c r="F39" s="15" t="e">
        <f>#REF!</f>
        <v>#REF!</v>
      </c>
      <c r="G39" s="15" t="e">
        <f>#REF!</f>
        <v>#REF!</v>
      </c>
      <c r="H39" s="262" t="e">
        <f>#REF!</f>
        <v>#REF!</v>
      </c>
    </row>
    <row r="40" spans="1:9" x14ac:dyDescent="0.25">
      <c r="A40" s="261"/>
      <c r="B40" s="270" t="e">
        <f>#REF!</f>
        <v>#REF!</v>
      </c>
      <c r="C40" s="270"/>
      <c r="D40" s="270"/>
      <c r="E40" s="270"/>
      <c r="F40" s="15" t="e">
        <f>#REF!</f>
        <v>#REF!</v>
      </c>
      <c r="G40" s="15" t="e">
        <f>#REF!</f>
        <v>#REF!</v>
      </c>
      <c r="H40" s="262" t="e">
        <f>#REF!</f>
        <v>#REF!</v>
      </c>
    </row>
    <row r="41" spans="1:9" x14ac:dyDescent="0.25">
      <c r="A41" s="261"/>
      <c r="B41" s="270" t="e">
        <f>#REF!</f>
        <v>#REF!</v>
      </c>
      <c r="C41" s="270"/>
      <c r="D41" s="270"/>
      <c r="E41" s="270"/>
      <c r="F41" s="15" t="e">
        <f>#REF!</f>
        <v>#REF!</v>
      </c>
      <c r="G41" s="15" t="e">
        <f>#REF!</f>
        <v>#REF!</v>
      </c>
      <c r="H41" s="262" t="e">
        <f>#REF!</f>
        <v>#REF!</v>
      </c>
    </row>
    <row r="42" spans="1:9" x14ac:dyDescent="0.25">
      <c r="A42" s="261"/>
      <c r="B42" s="270" t="e">
        <f>#REF!</f>
        <v>#REF!</v>
      </c>
      <c r="C42" s="270"/>
      <c r="D42" s="270"/>
      <c r="E42" s="270"/>
      <c r="F42" s="15" t="e">
        <f>#REF!</f>
        <v>#REF!</v>
      </c>
      <c r="G42" s="15" t="e">
        <f>#REF!</f>
        <v>#REF!</v>
      </c>
      <c r="H42" s="262" t="e">
        <f>#REF!</f>
        <v>#REF!</v>
      </c>
    </row>
    <row r="43" spans="1:9" x14ac:dyDescent="0.25">
      <c r="A43" s="261"/>
      <c r="B43" s="270" t="e">
        <f>#REF!</f>
        <v>#REF!</v>
      </c>
      <c r="C43" s="270"/>
      <c r="D43" s="270"/>
      <c r="E43" s="270"/>
      <c r="F43" s="15" t="e">
        <f>#REF!</f>
        <v>#REF!</v>
      </c>
      <c r="G43" s="15" t="e">
        <f>#REF!</f>
        <v>#REF!</v>
      </c>
      <c r="H43" s="262" t="e">
        <f>#REF!</f>
        <v>#REF!</v>
      </c>
    </row>
    <row r="44" spans="1:9" x14ac:dyDescent="0.25">
      <c r="A44" s="261"/>
      <c r="B44" s="270" t="e">
        <f>#REF!</f>
        <v>#REF!</v>
      </c>
      <c r="C44" s="270"/>
      <c r="D44" s="270"/>
      <c r="E44" s="270"/>
      <c r="F44" s="15" t="e">
        <f>#REF!</f>
        <v>#REF!</v>
      </c>
      <c r="G44" s="15" t="e">
        <f>#REF!</f>
        <v>#REF!</v>
      </c>
      <c r="H44" s="262" t="e">
        <f>#REF!</f>
        <v>#REF!</v>
      </c>
    </row>
    <row r="45" spans="1:9" x14ac:dyDescent="0.25">
      <c r="A45" s="261"/>
      <c r="B45" s="270"/>
      <c r="C45" s="15"/>
      <c r="D45" s="15"/>
      <c r="E45" s="15"/>
      <c r="F45" s="15"/>
      <c r="G45" s="15"/>
      <c r="H45" s="262"/>
    </row>
    <row r="46" spans="1:9" x14ac:dyDescent="0.25">
      <c r="A46" s="256" t="s">
        <v>88</v>
      </c>
      <c r="B46" s="269" t="str">
        <f>Konzeptfertigstellung!C11</f>
        <v>Bsp.: Layout und Druck des Konzeptes</v>
      </c>
      <c r="C46" s="269"/>
      <c r="D46" s="269"/>
      <c r="E46" s="269"/>
      <c r="F46" s="275"/>
      <c r="G46" s="275"/>
      <c r="H46" s="258">
        <f>Konzeptfertigstellung!L11</f>
        <v>0</v>
      </c>
    </row>
    <row r="47" spans="1:9" x14ac:dyDescent="0.25">
      <c r="A47" s="256"/>
      <c r="B47" s="269" t="str">
        <f>Konzeptfertigstellung!C12</f>
        <v>Bsp.: Bereitstellung eines barrierefreien Zugangs zum Konzept in elektronischer Form</v>
      </c>
      <c r="C47" s="269"/>
      <c r="D47" s="269"/>
      <c r="E47" s="269"/>
      <c r="F47" s="275"/>
      <c r="G47" s="275"/>
      <c r="H47" s="258">
        <f>Konzeptfertigstellung!L12</f>
        <v>0</v>
      </c>
    </row>
    <row r="48" spans="1:9" x14ac:dyDescent="0.25">
      <c r="A48" s="256"/>
      <c r="B48" s="269" t="str">
        <f>Konzeptfertigstellung!C13</f>
        <v>Bsp.: Aufgearbeitete Kurzfassung des Konzeptes zum leichten Lesen</v>
      </c>
      <c r="C48" s="269"/>
      <c r="D48" s="269"/>
      <c r="E48" s="269"/>
      <c r="F48" s="275"/>
      <c r="G48" s="275"/>
      <c r="H48" s="258">
        <f>Konzeptfertigstellung!L13</f>
        <v>0</v>
      </c>
    </row>
    <row r="49" spans="1:8" x14ac:dyDescent="0.25">
      <c r="A49" s="261"/>
      <c r="B49" s="15"/>
      <c r="C49" s="15"/>
      <c r="D49" s="15"/>
      <c r="E49" s="15"/>
      <c r="F49" s="15"/>
      <c r="G49" s="15"/>
      <c r="H49" s="262"/>
    </row>
    <row r="50" spans="1:8" x14ac:dyDescent="0.25">
      <c r="A50" s="261" t="s">
        <v>315</v>
      </c>
      <c r="B50" s="270" t="e">
        <f>#REF!</f>
        <v>#REF!</v>
      </c>
      <c r="C50" s="270"/>
      <c r="D50" s="15"/>
      <c r="E50" s="15"/>
      <c r="F50" s="276" t="e">
        <f>#REF!</f>
        <v>#REF!</v>
      </c>
      <c r="G50" s="276" t="e">
        <f>#REF!</f>
        <v>#REF!</v>
      </c>
      <c r="H50" s="277" t="e">
        <f>#REF!</f>
        <v>#REF!</v>
      </c>
    </row>
    <row r="51" spans="1:8" x14ac:dyDescent="0.25">
      <c r="A51" s="261"/>
      <c r="B51" s="270" t="e">
        <f>#REF!</f>
        <v>#REF!</v>
      </c>
      <c r="C51" s="270"/>
      <c r="D51" s="15"/>
      <c r="E51" s="15"/>
      <c r="F51" s="276" t="e">
        <f>#REF!</f>
        <v>#REF!</v>
      </c>
      <c r="G51" s="276" t="e">
        <f>#REF!</f>
        <v>#REF!</v>
      </c>
      <c r="H51" s="277" t="e">
        <f>#REF!</f>
        <v>#REF!</v>
      </c>
    </row>
    <row r="52" spans="1:8" x14ac:dyDescent="0.25">
      <c r="A52" s="261"/>
      <c r="B52" s="270" t="e">
        <f>#REF!</f>
        <v>#REF!</v>
      </c>
      <c r="C52" s="270"/>
      <c r="D52" s="15"/>
      <c r="E52" s="15"/>
      <c r="F52" s="276" t="e">
        <f>#REF!</f>
        <v>#REF!</v>
      </c>
      <c r="G52" s="276" t="e">
        <f>#REF!</f>
        <v>#REF!</v>
      </c>
      <c r="H52" s="277" t="e">
        <f>#REF!</f>
        <v>#REF!</v>
      </c>
    </row>
    <row r="53" spans="1:8" x14ac:dyDescent="0.25">
      <c r="A53" s="261"/>
      <c r="B53" s="270" t="e">
        <f>#REF!</f>
        <v>#REF!</v>
      </c>
      <c r="C53" s="270"/>
      <c r="D53" s="15"/>
      <c r="E53" s="15"/>
      <c r="F53" s="276" t="e">
        <f>#REF!</f>
        <v>#REF!</v>
      </c>
      <c r="G53" s="276" t="e">
        <f>#REF!</f>
        <v>#REF!</v>
      </c>
      <c r="H53" s="277" t="e">
        <f>#REF!</f>
        <v>#REF!</v>
      </c>
    </row>
    <row r="54" spans="1:8" x14ac:dyDescent="0.25">
      <c r="A54" s="261"/>
      <c r="B54" s="270" t="e">
        <f>#REF!</f>
        <v>#REF!</v>
      </c>
      <c r="C54" s="270"/>
      <c r="D54" s="15"/>
      <c r="E54" s="15"/>
      <c r="F54" s="276" t="e">
        <f>#REF!</f>
        <v>#REF!</v>
      </c>
      <c r="G54" s="276" t="e">
        <f>#REF!</f>
        <v>#REF!</v>
      </c>
      <c r="H54" s="277" t="e">
        <f>#REF!</f>
        <v>#REF!</v>
      </c>
    </row>
    <row r="55" spans="1:8" x14ac:dyDescent="0.25">
      <c r="A55" s="261"/>
      <c r="B55" s="270" t="e">
        <f>#REF!</f>
        <v>#REF!</v>
      </c>
      <c r="C55" s="270"/>
      <c r="D55" s="15"/>
      <c r="E55" s="15"/>
      <c r="F55" s="276" t="e">
        <f>#REF!</f>
        <v>#REF!</v>
      </c>
      <c r="G55" s="276" t="e">
        <f>#REF!</f>
        <v>#REF!</v>
      </c>
      <c r="H55" s="277" t="e">
        <f>#REF!</f>
        <v>#REF!</v>
      </c>
    </row>
    <row r="56" spans="1:8" x14ac:dyDescent="0.25">
      <c r="A56" s="261"/>
      <c r="B56" s="270" t="e">
        <f>#REF!</f>
        <v>#REF!</v>
      </c>
      <c r="C56" s="270"/>
      <c r="D56" s="15"/>
      <c r="E56" s="15"/>
      <c r="F56" s="276" t="e">
        <f>#REF!</f>
        <v>#REF!</v>
      </c>
      <c r="G56" s="276" t="e">
        <f>#REF!</f>
        <v>#REF!</v>
      </c>
      <c r="H56" s="277" t="e">
        <f>#REF!</f>
        <v>#REF!</v>
      </c>
    </row>
    <row r="57" spans="1:8" x14ac:dyDescent="0.25">
      <c r="A57" s="261"/>
      <c r="B57" s="270" t="e">
        <f>#REF!</f>
        <v>#REF!</v>
      </c>
      <c r="C57" s="270"/>
      <c r="D57" s="15"/>
      <c r="E57" s="15"/>
      <c r="F57" s="276" t="e">
        <f>#REF!</f>
        <v>#REF!</v>
      </c>
      <c r="G57" s="276" t="e">
        <f>#REF!</f>
        <v>#REF!</v>
      </c>
      <c r="H57" s="277" t="e">
        <f>#REF!</f>
        <v>#REF!</v>
      </c>
    </row>
    <row r="58" spans="1:8" x14ac:dyDescent="0.25">
      <c r="A58" s="261"/>
      <c r="B58" s="270" t="e">
        <f>#REF!</f>
        <v>#REF!</v>
      </c>
      <c r="C58" s="270"/>
      <c r="D58" s="15"/>
      <c r="E58" s="15"/>
      <c r="F58" s="276" t="e">
        <f>#REF!</f>
        <v>#REF!</v>
      </c>
      <c r="G58" s="276" t="e">
        <f>#REF!</f>
        <v>#REF!</v>
      </c>
      <c r="H58" s="277" t="e">
        <f>#REF!</f>
        <v>#REF!</v>
      </c>
    </row>
    <row r="59" spans="1:8" x14ac:dyDescent="0.25">
      <c r="A59" s="261"/>
      <c r="B59" s="270" t="e">
        <f>#REF!</f>
        <v>#REF!</v>
      </c>
      <c r="C59" s="270"/>
      <c r="D59" s="15"/>
      <c r="E59" s="15"/>
      <c r="F59" s="276" t="e">
        <f>#REF!</f>
        <v>#REF!</v>
      </c>
      <c r="G59" s="276" t="e">
        <f>#REF!</f>
        <v>#REF!</v>
      </c>
      <c r="H59" s="277" t="e">
        <f>#REF!</f>
        <v>#REF!</v>
      </c>
    </row>
    <row r="60" spans="1:8" x14ac:dyDescent="0.25">
      <c r="A60" s="261"/>
      <c r="B60" s="270"/>
      <c r="C60" s="15"/>
      <c r="D60" s="15"/>
      <c r="E60" s="15"/>
      <c r="F60" s="15"/>
      <c r="G60" s="15"/>
      <c r="H60" s="262"/>
    </row>
    <row r="61" spans="1:8" x14ac:dyDescent="0.25">
      <c r="A61" s="256" t="s">
        <v>139</v>
      </c>
      <c r="B61" s="257"/>
      <c r="C61" s="257"/>
      <c r="D61" s="257"/>
      <c r="E61" s="257"/>
      <c r="F61" s="257">
        <f>prof_Prozessunterstützung!F14</f>
        <v>0</v>
      </c>
      <c r="G61" s="257">
        <f>prof_Prozessunterstützung!G14</f>
        <v>0</v>
      </c>
      <c r="H61" s="258">
        <f>prof_Prozessunterstützung!H14</f>
        <v>0</v>
      </c>
    </row>
    <row r="62" spans="1:8" x14ac:dyDescent="0.25">
      <c r="A62" s="261"/>
      <c r="B62" s="15"/>
      <c r="C62" s="15"/>
      <c r="D62" s="15"/>
      <c r="E62" s="15"/>
      <c r="F62" s="15"/>
      <c r="G62" s="15"/>
      <c r="H62" s="262"/>
    </row>
    <row r="63" spans="1:8" x14ac:dyDescent="0.25">
      <c r="A63" s="261" t="s">
        <v>97</v>
      </c>
      <c r="B63" s="278" t="str">
        <f>Konzepterstellung!F13</f>
        <v>Unterstützung des KSM bei Energie- und THG-Bilanz</v>
      </c>
      <c r="C63" s="270"/>
      <c r="D63" s="15"/>
      <c r="E63" s="15"/>
      <c r="F63" s="279">
        <f>Konzepterstellung!C13</f>
        <v>0</v>
      </c>
      <c r="G63" s="15">
        <f>Konzepterstellung!E13</f>
        <v>0</v>
      </c>
      <c r="H63" s="262">
        <f>Konzepterstellung!L13</f>
        <v>0</v>
      </c>
    </row>
    <row r="64" spans="1:8" ht="15.75" thickBot="1" x14ac:dyDescent="0.3">
      <c r="A64" s="280"/>
      <c r="B64" s="281" t="str">
        <f>Konzepterstellung!F14</f>
        <v>Unterstützung des KSM bei der Potenzialanalyse und Szenarienentwicklung</v>
      </c>
      <c r="C64" s="282"/>
      <c r="D64" s="265"/>
      <c r="E64" s="265"/>
      <c r="F64" s="283">
        <f>Konzepterstellung!C14</f>
        <v>0</v>
      </c>
      <c r="G64" s="265">
        <f>Konzepterstellung!E14</f>
        <v>0</v>
      </c>
      <c r="H64" s="266">
        <f>Konzepterstellung!L14</f>
        <v>0</v>
      </c>
    </row>
    <row r="65" spans="1:9" ht="15.75" thickBot="1" x14ac:dyDescent="0.3">
      <c r="A65" s="15"/>
      <c r="B65" s="278"/>
      <c r="C65" s="15"/>
      <c r="D65" s="15"/>
      <c r="E65" s="15"/>
      <c r="F65" s="15"/>
      <c r="G65" s="15"/>
      <c r="H65" s="15"/>
    </row>
    <row r="66" spans="1:9" x14ac:dyDescent="0.25">
      <c r="A66" s="253" t="s">
        <v>316</v>
      </c>
      <c r="B66" s="267"/>
      <c r="C66" s="267"/>
      <c r="D66" s="267"/>
      <c r="E66" s="267"/>
      <c r="F66" s="267"/>
      <c r="G66" s="267"/>
      <c r="H66" s="268"/>
      <c r="I66" t="e">
        <f>SUM(H67:H72)</f>
        <v>#REF!</v>
      </c>
    </row>
    <row r="67" spans="1:9" x14ac:dyDescent="0.25">
      <c r="A67" s="256"/>
      <c r="B67" s="257" t="s">
        <v>317</v>
      </c>
      <c r="C67" s="257"/>
      <c r="D67" s="257"/>
      <c r="E67" s="257"/>
      <c r="F67" s="257"/>
      <c r="G67" s="257"/>
      <c r="H67" s="258" t="e">
        <f>#REF!</f>
        <v>#REF!</v>
      </c>
    </row>
    <row r="68" spans="1:9" x14ac:dyDescent="0.25">
      <c r="A68" s="256"/>
      <c r="B68" s="257" t="s">
        <v>318</v>
      </c>
      <c r="C68" s="257"/>
      <c r="D68" s="257"/>
      <c r="E68" s="257"/>
      <c r="F68" s="257"/>
      <c r="G68" s="257"/>
      <c r="H68" s="258" t="e">
        <f>#REF!</f>
        <v>#REF!</v>
      </c>
    </row>
    <row r="69" spans="1:9" x14ac:dyDescent="0.25">
      <c r="A69" s="256"/>
      <c r="B69" s="257" t="s">
        <v>319</v>
      </c>
      <c r="C69" s="257"/>
      <c r="D69" s="257"/>
      <c r="E69" s="257"/>
      <c r="F69" s="257"/>
      <c r="G69" s="257"/>
      <c r="H69" s="258" t="e">
        <f>#REF!</f>
        <v>#REF!</v>
      </c>
    </row>
    <row r="70" spans="1:9" x14ac:dyDescent="0.25">
      <c r="A70" s="256"/>
      <c r="B70" s="257" t="s">
        <v>63</v>
      </c>
      <c r="C70" s="257"/>
      <c r="D70" s="257"/>
      <c r="E70" s="257"/>
      <c r="F70" s="257"/>
      <c r="G70" s="257"/>
      <c r="H70" s="258" t="e">
        <f>#REF!</f>
        <v>#REF!</v>
      </c>
    </row>
    <row r="71" spans="1:9" x14ac:dyDescent="0.25">
      <c r="A71" s="256"/>
      <c r="B71" s="257" t="s">
        <v>72</v>
      </c>
      <c r="C71" s="257" t="e">
        <f>#REF!</f>
        <v>#REF!</v>
      </c>
      <c r="D71" s="257"/>
      <c r="E71" s="257"/>
      <c r="F71" s="257"/>
      <c r="G71" s="257"/>
      <c r="H71" s="258" t="e">
        <f>#REF!</f>
        <v>#REF!</v>
      </c>
    </row>
    <row r="72" spans="1:9" x14ac:dyDescent="0.25">
      <c r="A72" s="256"/>
      <c r="B72" s="257" t="s">
        <v>72</v>
      </c>
      <c r="C72" s="269" t="e">
        <f>#REF!</f>
        <v>#REF!</v>
      </c>
      <c r="D72" s="269"/>
      <c r="E72" s="269"/>
      <c r="F72" s="269"/>
      <c r="G72" s="269"/>
      <c r="H72" s="258" t="e">
        <f>#REF!</f>
        <v>#REF!</v>
      </c>
    </row>
    <row r="73" spans="1:9" x14ac:dyDescent="0.25">
      <c r="A73" s="256"/>
      <c r="B73" s="257"/>
      <c r="C73" s="269"/>
      <c r="D73" s="269"/>
      <c r="E73" s="269"/>
      <c r="F73" s="269"/>
      <c r="G73" s="269"/>
      <c r="H73" s="258"/>
    </row>
    <row r="74" spans="1:9" x14ac:dyDescent="0.25">
      <c r="A74" s="256" t="s">
        <v>86</v>
      </c>
      <c r="B74" s="257" t="e">
        <f>#REF!</f>
        <v>#REF!</v>
      </c>
      <c r="C74" s="269"/>
      <c r="D74" s="269"/>
      <c r="E74" s="269"/>
      <c r="F74" s="269" t="e">
        <f>#REF!</f>
        <v>#REF!</v>
      </c>
      <c r="G74" s="269" t="e">
        <f>#REF!</f>
        <v>#REF!</v>
      </c>
      <c r="H74" s="469" t="e">
        <f>#REF!</f>
        <v>#REF!</v>
      </c>
    </row>
    <row r="75" spans="1:9" ht="15.75" thickBot="1" x14ac:dyDescent="0.3">
      <c r="A75" s="272"/>
      <c r="B75" s="390" t="e">
        <f>#REF!</f>
        <v>#REF!</v>
      </c>
      <c r="C75" s="273"/>
      <c r="D75" s="273"/>
      <c r="E75" s="273"/>
      <c r="F75" s="273" t="e">
        <f>#REF!</f>
        <v>#REF!</v>
      </c>
      <c r="G75" s="273" t="e">
        <f>#REF!</f>
        <v>#REF!</v>
      </c>
      <c r="H75" s="470" t="e">
        <f>#REF!</f>
        <v>#REF!</v>
      </c>
    </row>
    <row r="76" spans="1:9" ht="15.75" thickBot="1" x14ac:dyDescent="0.3">
      <c r="A76" s="15"/>
      <c r="B76" s="15"/>
      <c r="C76" s="15"/>
      <c r="D76" s="15"/>
      <c r="E76" s="15"/>
      <c r="F76" s="15"/>
      <c r="G76" s="15"/>
      <c r="H76" s="15"/>
    </row>
    <row r="77" spans="1:9" x14ac:dyDescent="0.25">
      <c r="A77" s="253" t="s">
        <v>320</v>
      </c>
      <c r="B77" s="267" t="e">
        <f>#REF!</f>
        <v>#REF!</v>
      </c>
      <c r="C77" s="267"/>
      <c r="D77" s="267"/>
      <c r="E77" s="267"/>
      <c r="F77" s="267"/>
      <c r="G77" s="267"/>
      <c r="H77" s="268" t="e">
        <f>#REF!</f>
        <v>#REF!</v>
      </c>
      <c r="I77" t="e">
        <f>SUM(H77:H83)</f>
        <v>#REF!</v>
      </c>
    </row>
    <row r="78" spans="1:9" x14ac:dyDescent="0.25">
      <c r="A78" s="261"/>
      <c r="B78" s="15" t="e">
        <f>#REF!</f>
        <v>#REF!</v>
      </c>
      <c r="C78" s="270"/>
      <c r="D78" s="270"/>
      <c r="E78" s="270"/>
      <c r="F78" s="270"/>
      <c r="G78" s="270"/>
      <c r="H78" s="262" t="e">
        <f>#REF!</f>
        <v>#REF!</v>
      </c>
    </row>
    <row r="79" spans="1:9" x14ac:dyDescent="0.25">
      <c r="A79" s="261"/>
      <c r="B79" s="15" t="e">
        <f>#REF!</f>
        <v>#REF!</v>
      </c>
      <c r="C79" s="270"/>
      <c r="D79" s="270"/>
      <c r="E79" s="270"/>
      <c r="F79" s="270"/>
      <c r="G79" s="270"/>
      <c r="H79" s="262" t="e">
        <f>#REF!</f>
        <v>#REF!</v>
      </c>
    </row>
    <row r="80" spans="1:9" x14ac:dyDescent="0.25">
      <c r="A80" s="261"/>
      <c r="B80" s="15" t="e">
        <f>#REF!</f>
        <v>#REF!</v>
      </c>
      <c r="C80" s="270"/>
      <c r="D80" s="270"/>
      <c r="E80" s="270"/>
      <c r="F80" s="270"/>
      <c r="G80" s="270"/>
      <c r="H80" s="262" t="e">
        <f>#REF!</f>
        <v>#REF!</v>
      </c>
    </row>
    <row r="81" spans="1:9" x14ac:dyDescent="0.25">
      <c r="A81" s="261"/>
      <c r="B81" s="15" t="e">
        <f>#REF!</f>
        <v>#REF!</v>
      </c>
      <c r="C81" s="270"/>
      <c r="D81" s="270"/>
      <c r="E81" s="270"/>
      <c r="F81" s="270"/>
      <c r="G81" s="270"/>
      <c r="H81" s="262" t="e">
        <f>#REF!</f>
        <v>#REF!</v>
      </c>
    </row>
    <row r="82" spans="1:9" x14ac:dyDescent="0.25">
      <c r="A82" s="261"/>
      <c r="B82" s="15" t="e">
        <f>#REF!</f>
        <v>#REF!</v>
      </c>
      <c r="C82" s="270"/>
      <c r="D82" s="270"/>
      <c r="E82" s="270"/>
      <c r="F82" s="270"/>
      <c r="G82" s="270"/>
      <c r="H82" s="262" t="e">
        <f>#REF!</f>
        <v>#REF!</v>
      </c>
    </row>
    <row r="83" spans="1:9" ht="15.75" thickBot="1" x14ac:dyDescent="0.3">
      <c r="A83" s="280"/>
      <c r="B83" s="265" t="e">
        <f>#REF!</f>
        <v>#REF!</v>
      </c>
      <c r="C83" s="282"/>
      <c r="D83" s="282"/>
      <c r="E83" s="282"/>
      <c r="F83" s="282"/>
      <c r="G83" s="282"/>
      <c r="H83" s="266" t="e">
        <f>#REF!</f>
        <v>#REF!</v>
      </c>
    </row>
    <row r="84" spans="1:9" ht="15.75" thickBot="1" x14ac:dyDescent="0.3">
      <c r="A84" s="15"/>
      <c r="B84" s="15"/>
      <c r="C84" s="15"/>
      <c r="D84" s="15"/>
      <c r="E84" s="15"/>
      <c r="F84" s="15"/>
      <c r="G84" s="15"/>
      <c r="H84" s="15"/>
    </row>
    <row r="85" spans="1:9" x14ac:dyDescent="0.25">
      <c r="A85" s="253" t="s">
        <v>321</v>
      </c>
      <c r="B85" s="267"/>
      <c r="C85" s="267"/>
      <c r="D85" s="267"/>
      <c r="E85" s="267"/>
      <c r="F85" s="267"/>
      <c r="G85" s="267"/>
      <c r="H85" s="268"/>
      <c r="I85" t="e">
        <f>SUM(H86:H87)</f>
        <v>#REF!</v>
      </c>
    </row>
    <row r="86" spans="1:9" x14ac:dyDescent="0.25">
      <c r="A86" s="256"/>
      <c r="B86" s="257" t="s">
        <v>79</v>
      </c>
      <c r="C86" s="257"/>
      <c r="D86" s="257"/>
      <c r="E86" s="257"/>
      <c r="F86" s="257"/>
      <c r="G86" s="257"/>
      <c r="H86" s="258" t="e">
        <f>#REF!</f>
        <v>#REF!</v>
      </c>
    </row>
    <row r="87" spans="1:9" ht="15.75" thickBot="1" x14ac:dyDescent="0.3">
      <c r="A87" s="272"/>
      <c r="B87" s="390" t="e">
        <f>#REF!</f>
        <v>#REF!</v>
      </c>
      <c r="C87" s="390"/>
      <c r="D87" s="390"/>
      <c r="E87" s="390"/>
      <c r="F87" s="390"/>
      <c r="G87" s="390"/>
      <c r="H87" s="391" t="e">
        <f>#REF!</f>
        <v>#REF!</v>
      </c>
    </row>
    <row r="88" spans="1:9" ht="15.75" thickBot="1" x14ac:dyDescent="0.3">
      <c r="A88" s="15"/>
      <c r="B88" s="15"/>
      <c r="C88" s="15"/>
      <c r="D88" s="15"/>
      <c r="E88" s="15"/>
      <c r="F88" s="15"/>
      <c r="G88" s="15"/>
      <c r="H88" s="15"/>
    </row>
    <row r="89" spans="1:9" x14ac:dyDescent="0.25">
      <c r="A89" s="253" t="s">
        <v>322</v>
      </c>
      <c r="B89" s="388"/>
      <c r="C89" s="388" t="s">
        <v>195</v>
      </c>
      <c r="D89" s="388" t="s">
        <v>323</v>
      </c>
      <c r="E89" s="388" t="s">
        <v>324</v>
      </c>
      <c r="F89" s="388" t="s">
        <v>325</v>
      </c>
      <c r="G89" s="388" t="s">
        <v>326</v>
      </c>
      <c r="H89" s="389" t="s">
        <v>6</v>
      </c>
      <c r="I89" t="e">
        <f>SUM(H90:H107)</f>
        <v>#REF!</v>
      </c>
    </row>
    <row r="90" spans="1:9" x14ac:dyDescent="0.25">
      <c r="A90" s="261"/>
      <c r="B90" s="15" t="e">
        <f>#REF!</f>
        <v>#REF!</v>
      </c>
      <c r="C90" s="15" t="e">
        <f>#REF!</f>
        <v>#REF!</v>
      </c>
      <c r="D90" s="15" t="e">
        <f>#REF!</f>
        <v>#REF!</v>
      </c>
      <c r="E90" s="15" t="e">
        <f>#REF!</f>
        <v>#REF!</v>
      </c>
      <c r="F90" s="15" t="e">
        <f>#REF!</f>
        <v>#REF!</v>
      </c>
      <c r="G90" s="15" t="e">
        <f>#REF!</f>
        <v>#REF!</v>
      </c>
      <c r="H90" s="262" t="e">
        <f>#REF!</f>
        <v>#REF!</v>
      </c>
    </row>
    <row r="91" spans="1:9" x14ac:dyDescent="0.25">
      <c r="A91" s="261"/>
      <c r="B91" s="15" t="e">
        <f>#REF!</f>
        <v>#REF!</v>
      </c>
      <c r="C91" s="15" t="e">
        <f>#REF!</f>
        <v>#REF!</v>
      </c>
      <c r="D91" s="15" t="e">
        <f>#REF!</f>
        <v>#REF!</v>
      </c>
      <c r="E91" s="15" t="e">
        <f>#REF!</f>
        <v>#REF!</v>
      </c>
      <c r="F91" s="15" t="e">
        <f>#REF!</f>
        <v>#REF!</v>
      </c>
      <c r="G91" s="15" t="e">
        <f>#REF!</f>
        <v>#REF!</v>
      </c>
      <c r="H91" s="262" t="e">
        <f>#REF!</f>
        <v>#REF!</v>
      </c>
    </row>
    <row r="92" spans="1:9" x14ac:dyDescent="0.25">
      <c r="A92" s="261"/>
      <c r="B92" s="15" t="e">
        <f>#REF!</f>
        <v>#REF!</v>
      </c>
      <c r="C92" s="15" t="e">
        <f>#REF!</f>
        <v>#REF!</v>
      </c>
      <c r="D92" s="15" t="e">
        <f>#REF!</f>
        <v>#REF!</v>
      </c>
      <c r="E92" s="15" t="e">
        <f>#REF!</f>
        <v>#REF!</v>
      </c>
      <c r="F92" s="15" t="e">
        <f>#REF!</f>
        <v>#REF!</v>
      </c>
      <c r="G92" s="15" t="e">
        <f>#REF!</f>
        <v>#REF!</v>
      </c>
      <c r="H92" s="262" t="e">
        <f>#REF!</f>
        <v>#REF!</v>
      </c>
    </row>
    <row r="93" spans="1:9" x14ac:dyDescent="0.25">
      <c r="A93" s="261"/>
      <c r="B93" s="15" t="e">
        <f>#REF!</f>
        <v>#REF!</v>
      </c>
      <c r="C93" s="15" t="e">
        <f>#REF!</f>
        <v>#REF!</v>
      </c>
      <c r="D93" s="15" t="e">
        <f>#REF!</f>
        <v>#REF!</v>
      </c>
      <c r="E93" s="15" t="e">
        <f>#REF!</f>
        <v>#REF!</v>
      </c>
      <c r="F93" s="15" t="e">
        <f>#REF!</f>
        <v>#REF!</v>
      </c>
      <c r="G93" s="15" t="e">
        <f>#REF!</f>
        <v>#REF!</v>
      </c>
      <c r="H93" s="262" t="e">
        <f>#REF!</f>
        <v>#REF!</v>
      </c>
    </row>
    <row r="94" spans="1:9" x14ac:dyDescent="0.25">
      <c r="A94" s="261"/>
      <c r="B94" s="15" t="e">
        <f>#REF!</f>
        <v>#REF!</v>
      </c>
      <c r="C94" s="15" t="e">
        <f>#REF!</f>
        <v>#REF!</v>
      </c>
      <c r="D94" s="15" t="e">
        <f>#REF!</f>
        <v>#REF!</v>
      </c>
      <c r="E94" s="15" t="e">
        <f>#REF!</f>
        <v>#REF!</v>
      </c>
      <c r="F94" s="15" t="e">
        <f>#REF!</f>
        <v>#REF!</v>
      </c>
      <c r="G94" s="15" t="e">
        <f>#REF!</f>
        <v>#REF!</v>
      </c>
      <c r="H94" s="262" t="e">
        <f>#REF!</f>
        <v>#REF!</v>
      </c>
    </row>
    <row r="95" spans="1:9" x14ac:dyDescent="0.25">
      <c r="A95" s="261"/>
      <c r="B95" s="15" t="e">
        <f>#REF!</f>
        <v>#REF!</v>
      </c>
      <c r="C95" s="15" t="e">
        <f>#REF!</f>
        <v>#REF!</v>
      </c>
      <c r="D95" s="15" t="e">
        <f>#REF!</f>
        <v>#REF!</v>
      </c>
      <c r="E95" s="15" t="e">
        <f>#REF!</f>
        <v>#REF!</v>
      </c>
      <c r="F95" s="15" t="e">
        <f>#REF!</f>
        <v>#REF!</v>
      </c>
      <c r="G95" s="15" t="e">
        <f>#REF!</f>
        <v>#REF!</v>
      </c>
      <c r="H95" s="262" t="e">
        <f>#REF!</f>
        <v>#REF!</v>
      </c>
    </row>
    <row r="96" spans="1:9" x14ac:dyDescent="0.25">
      <c r="A96" s="261"/>
      <c r="B96" s="15" t="e">
        <f>#REF!</f>
        <v>#REF!</v>
      </c>
      <c r="C96" s="15" t="e">
        <f>#REF!</f>
        <v>#REF!</v>
      </c>
      <c r="D96" s="15" t="e">
        <f>#REF!</f>
        <v>#REF!</v>
      </c>
      <c r="E96" s="15" t="e">
        <f>#REF!</f>
        <v>#REF!</v>
      </c>
      <c r="F96" s="15" t="e">
        <f>#REF!</f>
        <v>#REF!</v>
      </c>
      <c r="G96" s="15" t="e">
        <f>#REF!</f>
        <v>#REF!</v>
      </c>
      <c r="H96" s="262" t="e">
        <f>#REF!</f>
        <v>#REF!</v>
      </c>
    </row>
    <row r="97" spans="1:9" x14ac:dyDescent="0.25">
      <c r="A97" s="261"/>
      <c r="B97" s="15" t="e">
        <f>#REF!</f>
        <v>#REF!</v>
      </c>
      <c r="C97" s="15" t="e">
        <f>#REF!</f>
        <v>#REF!</v>
      </c>
      <c r="D97" s="15" t="e">
        <f>#REF!</f>
        <v>#REF!</v>
      </c>
      <c r="E97" s="15" t="e">
        <f>#REF!</f>
        <v>#REF!</v>
      </c>
      <c r="F97" s="15" t="e">
        <f>#REF!</f>
        <v>#REF!</v>
      </c>
      <c r="G97" s="15" t="e">
        <f>#REF!</f>
        <v>#REF!</v>
      </c>
      <c r="H97" s="262" t="e">
        <f>#REF!</f>
        <v>#REF!</v>
      </c>
    </row>
    <row r="98" spans="1:9" x14ac:dyDescent="0.25">
      <c r="A98" s="261"/>
      <c r="B98" s="15" t="e">
        <f>#REF!</f>
        <v>#REF!</v>
      </c>
      <c r="C98" s="15" t="e">
        <f>#REF!</f>
        <v>#REF!</v>
      </c>
      <c r="D98" s="15" t="e">
        <f>#REF!</f>
        <v>#REF!</v>
      </c>
      <c r="E98" s="15" t="e">
        <f>#REF!</f>
        <v>#REF!</v>
      </c>
      <c r="F98" s="15" t="e">
        <f>#REF!</f>
        <v>#REF!</v>
      </c>
      <c r="G98" s="15" t="e">
        <f>#REF!</f>
        <v>#REF!</v>
      </c>
      <c r="H98" s="262" t="e">
        <f>#REF!</f>
        <v>#REF!</v>
      </c>
    </row>
    <row r="99" spans="1:9" x14ac:dyDescent="0.25">
      <c r="A99" s="261"/>
      <c r="B99" s="15" t="e">
        <f>#REF!</f>
        <v>#REF!</v>
      </c>
      <c r="C99" s="15" t="e">
        <f>#REF!</f>
        <v>#REF!</v>
      </c>
      <c r="D99" s="15" t="e">
        <f>#REF!</f>
        <v>#REF!</v>
      </c>
      <c r="E99" s="15" t="e">
        <f>#REF!</f>
        <v>#REF!</v>
      </c>
      <c r="F99" s="15" t="e">
        <f>#REF!</f>
        <v>#REF!</v>
      </c>
      <c r="G99" s="15" t="e">
        <f>#REF!</f>
        <v>#REF!</v>
      </c>
      <c r="H99" s="262" t="e">
        <f>#REF!</f>
        <v>#REF!</v>
      </c>
    </row>
    <row r="100" spans="1:9" x14ac:dyDescent="0.25">
      <c r="A100" s="261"/>
      <c r="B100" s="15" t="e">
        <f>#REF!</f>
        <v>#REF!</v>
      </c>
      <c r="C100" s="15" t="e">
        <f>#REF!</f>
        <v>#REF!</v>
      </c>
      <c r="D100" s="15" t="e">
        <f>#REF!</f>
        <v>#REF!</v>
      </c>
      <c r="E100" s="15" t="e">
        <f>#REF!</f>
        <v>#REF!</v>
      </c>
      <c r="F100" s="15" t="e">
        <f>#REF!</f>
        <v>#REF!</v>
      </c>
      <c r="G100" s="15" t="e">
        <f>#REF!</f>
        <v>#REF!</v>
      </c>
      <c r="H100" s="262" t="e">
        <f>#REF!</f>
        <v>#REF!</v>
      </c>
    </row>
    <row r="101" spans="1:9" x14ac:dyDescent="0.25">
      <c r="A101" s="261"/>
      <c r="B101" s="15" t="e">
        <f>#REF!</f>
        <v>#REF!</v>
      </c>
      <c r="C101" s="15" t="e">
        <f>#REF!</f>
        <v>#REF!</v>
      </c>
      <c r="D101" s="15" t="e">
        <f>#REF!</f>
        <v>#REF!</v>
      </c>
      <c r="E101" s="15" t="e">
        <f>#REF!</f>
        <v>#REF!</v>
      </c>
      <c r="F101" s="15" t="e">
        <f>#REF!</f>
        <v>#REF!</v>
      </c>
      <c r="G101" s="15" t="e">
        <f>#REF!</f>
        <v>#REF!</v>
      </c>
      <c r="H101" s="262" t="e">
        <f>#REF!</f>
        <v>#REF!</v>
      </c>
    </row>
    <row r="102" spans="1:9" x14ac:dyDescent="0.25">
      <c r="A102" s="261"/>
      <c r="B102" s="15" t="e">
        <f>#REF!</f>
        <v>#REF!</v>
      </c>
      <c r="C102" s="15" t="e">
        <f>#REF!</f>
        <v>#REF!</v>
      </c>
      <c r="D102" s="15" t="e">
        <f>#REF!</f>
        <v>#REF!</v>
      </c>
      <c r="E102" s="15" t="e">
        <f>#REF!</f>
        <v>#REF!</v>
      </c>
      <c r="F102" s="15" t="e">
        <f>#REF!</f>
        <v>#REF!</v>
      </c>
      <c r="G102" s="15" t="e">
        <f>#REF!</f>
        <v>#REF!</v>
      </c>
      <c r="H102" s="262" t="e">
        <f>#REF!</f>
        <v>#REF!</v>
      </c>
    </row>
    <row r="103" spans="1:9" x14ac:dyDescent="0.25">
      <c r="A103" s="261"/>
      <c r="B103" s="15" t="e">
        <f>#REF!</f>
        <v>#REF!</v>
      </c>
      <c r="C103" s="15" t="e">
        <f>#REF!</f>
        <v>#REF!</v>
      </c>
      <c r="D103" s="15" t="e">
        <f>#REF!</f>
        <v>#REF!</v>
      </c>
      <c r="E103" s="15" t="e">
        <f>#REF!</f>
        <v>#REF!</v>
      </c>
      <c r="F103" s="15" t="e">
        <f>#REF!</f>
        <v>#REF!</v>
      </c>
      <c r="G103" s="15" t="e">
        <f>#REF!</f>
        <v>#REF!</v>
      </c>
      <c r="H103" s="262" t="e">
        <f>#REF!</f>
        <v>#REF!</v>
      </c>
    </row>
    <row r="104" spans="1:9" x14ac:dyDescent="0.25">
      <c r="A104" s="261"/>
      <c r="B104" s="15" t="e">
        <f>#REF!</f>
        <v>#REF!</v>
      </c>
      <c r="C104" s="15" t="e">
        <f>#REF!</f>
        <v>#REF!</v>
      </c>
      <c r="D104" s="15" t="e">
        <f>#REF!</f>
        <v>#REF!</v>
      </c>
      <c r="E104" s="15" t="e">
        <f>#REF!</f>
        <v>#REF!</v>
      </c>
      <c r="F104" s="15" t="e">
        <f>#REF!</f>
        <v>#REF!</v>
      </c>
      <c r="G104" s="15" t="e">
        <f>#REF!</f>
        <v>#REF!</v>
      </c>
      <c r="H104" s="262" t="e">
        <f>#REF!</f>
        <v>#REF!</v>
      </c>
    </row>
    <row r="105" spans="1:9" x14ac:dyDescent="0.25">
      <c r="A105" s="261"/>
      <c r="B105" s="15" t="e">
        <f>#REF!</f>
        <v>#REF!</v>
      </c>
      <c r="C105" s="15" t="e">
        <f>#REF!</f>
        <v>#REF!</v>
      </c>
      <c r="D105" s="15" t="e">
        <f>#REF!</f>
        <v>#REF!</v>
      </c>
      <c r="E105" s="15" t="e">
        <f>#REF!</f>
        <v>#REF!</v>
      </c>
      <c r="F105" s="15" t="e">
        <f>#REF!</f>
        <v>#REF!</v>
      </c>
      <c r="G105" s="15" t="e">
        <f>#REF!</f>
        <v>#REF!</v>
      </c>
      <c r="H105" s="262" t="e">
        <f>#REF!</f>
        <v>#REF!</v>
      </c>
    </row>
    <row r="106" spans="1:9" x14ac:dyDescent="0.25">
      <c r="A106" s="261"/>
      <c r="B106" s="15"/>
      <c r="C106" s="15"/>
      <c r="D106" s="15"/>
      <c r="E106" s="15"/>
      <c r="F106" s="15"/>
      <c r="G106" s="15"/>
      <c r="H106" s="262"/>
    </row>
    <row r="107" spans="1:9" ht="15.75" thickBot="1" x14ac:dyDescent="0.3">
      <c r="A107" s="280"/>
      <c r="B107" s="265" t="s">
        <v>503</v>
      </c>
      <c r="C107" s="265"/>
      <c r="D107" s="265"/>
      <c r="E107" s="265"/>
      <c r="F107" s="265"/>
      <c r="G107" s="265"/>
      <c r="H107" s="266" t="e">
        <f>#REF!</f>
        <v>#REF!</v>
      </c>
    </row>
    <row r="108" spans="1:9" ht="15.75" thickBot="1" x14ac:dyDescent="0.3">
      <c r="A108" s="15"/>
      <c r="B108" s="15"/>
      <c r="C108" s="15"/>
      <c r="D108" s="15"/>
      <c r="E108" s="15"/>
      <c r="F108" s="15"/>
      <c r="G108" s="15"/>
      <c r="H108" s="15"/>
    </row>
    <row r="109" spans="1:9" x14ac:dyDescent="0.25">
      <c r="A109" s="253" t="s">
        <v>327</v>
      </c>
      <c r="B109" s="267"/>
      <c r="C109" s="267"/>
      <c r="D109" s="267"/>
      <c r="E109" s="267"/>
      <c r="F109" s="267"/>
      <c r="G109" s="267"/>
      <c r="H109" s="268"/>
      <c r="I109" t="e">
        <f>SUM(H110:H113)</f>
        <v>#REF!</v>
      </c>
    </row>
    <row r="110" spans="1:9" x14ac:dyDescent="0.25">
      <c r="A110" s="256" t="s">
        <v>86</v>
      </c>
      <c r="B110" s="269" t="e">
        <f>#REF!</f>
        <v>#REF!</v>
      </c>
      <c r="C110" s="269"/>
      <c r="D110" s="269"/>
      <c r="E110" s="269"/>
      <c r="F110" s="257" t="e">
        <f>#REF!</f>
        <v>#REF!</v>
      </c>
      <c r="G110" s="257" t="e">
        <f>#REF!</f>
        <v>#REF!</v>
      </c>
      <c r="H110" s="258" t="e">
        <f>#REF!</f>
        <v>#REF!</v>
      </c>
    </row>
    <row r="111" spans="1:9" x14ac:dyDescent="0.25">
      <c r="A111" s="261"/>
      <c r="B111" s="270"/>
      <c r="C111" s="270"/>
      <c r="D111" s="270"/>
      <c r="E111" s="270"/>
      <c r="F111" s="15"/>
      <c r="G111" s="15"/>
      <c r="H111" s="262"/>
    </row>
    <row r="112" spans="1:9" x14ac:dyDescent="0.25">
      <c r="A112" s="261" t="s">
        <v>313</v>
      </c>
      <c r="B112" s="270" t="e">
        <f>#REF!</f>
        <v>#REF!</v>
      </c>
      <c r="C112" s="270"/>
      <c r="D112" s="270"/>
      <c r="E112" s="270"/>
      <c r="F112" s="276" t="e">
        <f>#REF!</f>
        <v>#REF!</v>
      </c>
      <c r="G112" s="276" t="e">
        <f>#REF!</f>
        <v>#REF!</v>
      </c>
      <c r="H112" s="277" t="e">
        <f>#REF!</f>
        <v>#REF!</v>
      </c>
    </row>
    <row r="113" spans="1:9" ht="15.75" thickBot="1" x14ac:dyDescent="0.3">
      <c r="A113" s="280"/>
      <c r="B113" s="282" t="e">
        <f>#REF!</f>
        <v>#REF!</v>
      </c>
      <c r="C113" s="282"/>
      <c r="D113" s="282"/>
      <c r="E113" s="282"/>
      <c r="F113" s="386" t="e">
        <f>#REF!</f>
        <v>#REF!</v>
      </c>
      <c r="G113" s="386" t="e">
        <f>#REF!</f>
        <v>#REF!</v>
      </c>
      <c r="H113" s="387" t="e">
        <f>#REF!</f>
        <v>#REF!</v>
      </c>
    </row>
    <row r="114" spans="1:9" x14ac:dyDescent="0.25">
      <c r="A114" s="15" t="s">
        <v>600</v>
      </c>
      <c r="B114" s="270"/>
      <c r="C114" s="270"/>
      <c r="D114" s="270"/>
      <c r="E114" s="270"/>
      <c r="F114" s="276"/>
      <c r="G114" s="276"/>
      <c r="H114" s="276"/>
    </row>
    <row r="115" spans="1:9" x14ac:dyDescent="0.25">
      <c r="A115" s="15"/>
      <c r="B115" s="270"/>
      <c r="C115" s="270"/>
      <c r="D115" s="270"/>
      <c r="E115" s="270"/>
      <c r="F115" s="276"/>
      <c r="G115" s="276"/>
      <c r="H115" s="276"/>
    </row>
    <row r="116" spans="1:9" x14ac:dyDescent="0.25">
      <c r="A116" s="13"/>
      <c r="B116" s="13"/>
      <c r="C116" s="13"/>
      <c r="D116" s="13"/>
      <c r="E116" s="13"/>
      <c r="F116" s="13"/>
      <c r="G116" s="13"/>
      <c r="H116" s="13"/>
      <c r="I116" t="e">
        <f>SUM(I2:I109)+SUM(H20:H21)</f>
        <v>#REF!</v>
      </c>
    </row>
    <row r="117" spans="1:9" x14ac:dyDescent="0.25">
      <c r="A117" s="13" t="s">
        <v>506</v>
      </c>
      <c r="B117" s="13">
        <f>Basisdaten!I18</f>
        <v>0</v>
      </c>
      <c r="C117" s="13"/>
      <c r="D117" s="13"/>
      <c r="E117" s="13"/>
      <c r="F117" s="13"/>
      <c r="G117" s="13"/>
      <c r="H117" s="13"/>
    </row>
    <row r="118" spans="1:9" x14ac:dyDescent="0.25">
      <c r="A118" s="13" t="s">
        <v>329</v>
      </c>
      <c r="B118" s="13" t="str">
        <f>Basisdaten!I20</f>
        <v>bitte auswählen</v>
      </c>
      <c r="C118" s="13"/>
      <c r="D118" s="13"/>
      <c r="E118" s="13"/>
      <c r="F118" s="13"/>
      <c r="G118" s="13"/>
      <c r="H118" s="13"/>
    </row>
    <row r="119" spans="1:9" x14ac:dyDescent="0.25">
      <c r="A119" s="15" t="s">
        <v>507</v>
      </c>
      <c r="B119">
        <f>Basisdaten!I22</f>
        <v>0</v>
      </c>
    </row>
    <row r="120" spans="1:9" x14ac:dyDescent="0.25">
      <c r="A120" s="15" t="s">
        <v>508</v>
      </c>
      <c r="B120" s="394">
        <f>Basisdaten!I24</f>
        <v>0</v>
      </c>
    </row>
    <row r="121" spans="1:9" x14ac:dyDescent="0.25">
      <c r="A121" s="15" t="s">
        <v>161</v>
      </c>
      <c r="B121">
        <f>Basisdaten!I26</f>
        <v>0</v>
      </c>
    </row>
    <row r="122" spans="1:9" x14ac:dyDescent="0.25">
      <c r="A122" s="15"/>
    </row>
    <row r="123" spans="1:9" x14ac:dyDescent="0.25">
      <c r="A123" s="15"/>
    </row>
    <row r="124" spans="1:9" x14ac:dyDescent="0.25">
      <c r="A124" s="15"/>
    </row>
    <row r="125" spans="1:9" x14ac:dyDescent="0.25">
      <c r="A125" s="15"/>
    </row>
    <row r="126" spans="1:9" x14ac:dyDescent="0.25">
      <c r="A126" s="15" t="s">
        <v>509</v>
      </c>
      <c r="B126" s="159">
        <f>Basisdaten!I34</f>
        <v>0</v>
      </c>
    </row>
    <row r="127" spans="1:9" x14ac:dyDescent="0.25">
      <c r="A127" s="15" t="s">
        <v>510</v>
      </c>
      <c r="B127" s="159" t="str">
        <f>Basisdaten!L34</f>
        <v/>
      </c>
    </row>
  </sheetData>
  <mergeCells count="1">
    <mergeCell ref="B1:H1"/>
  </mergeCell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74"/>
  <sheetViews>
    <sheetView showGridLines="0" showRowColHeaders="0" zoomScale="90" zoomScaleNormal="90" workbookViewId="0">
      <selection activeCell="H17" sqref="H17"/>
    </sheetView>
  </sheetViews>
  <sheetFormatPr baseColWidth="10" defaultColWidth="11.42578125" defaultRowHeight="12" x14ac:dyDescent="0.2"/>
  <cols>
    <col min="1" max="2" width="2.28515625" style="69" customWidth="1"/>
    <col min="3" max="3" width="6" style="69" customWidth="1"/>
    <col min="4" max="4" width="12.28515625" style="69" customWidth="1"/>
    <col min="5" max="5" width="18.28515625" style="69" customWidth="1"/>
    <col min="6" max="6" width="14.42578125" style="69" customWidth="1"/>
    <col min="7" max="7" width="20.7109375" style="69" customWidth="1"/>
    <col min="8" max="8" width="14.140625" style="69" customWidth="1"/>
    <col min="9" max="9" width="4.7109375" style="69" customWidth="1"/>
    <col min="10" max="10" width="4.42578125" style="69" customWidth="1"/>
    <col min="11" max="11" width="15" style="69" bestFit="1" customWidth="1"/>
    <col min="12" max="12" width="15" style="69" customWidth="1"/>
    <col min="13" max="13" width="3.28515625" style="69" customWidth="1"/>
    <col min="14" max="14" width="2.28515625" style="69" customWidth="1"/>
    <col min="15" max="16384" width="11.42578125" style="69"/>
  </cols>
  <sheetData>
    <row r="1" spans="1:29" x14ac:dyDescent="0.2">
      <c r="A1" s="441" t="s">
        <v>200</v>
      </c>
      <c r="B1" s="441"/>
      <c r="C1" s="441"/>
      <c r="D1" s="441"/>
      <c r="E1" s="441"/>
      <c r="F1" s="441"/>
      <c r="G1" s="441"/>
      <c r="H1" s="441"/>
      <c r="I1" s="441"/>
      <c r="J1" s="441"/>
      <c r="K1" s="441"/>
      <c r="L1" s="441"/>
      <c r="M1" s="441"/>
      <c r="N1" s="441"/>
      <c r="O1" s="441"/>
      <c r="P1" s="441"/>
      <c r="Q1" s="441"/>
      <c r="R1" s="441"/>
      <c r="S1" s="441"/>
      <c r="T1" s="441"/>
      <c r="U1" s="441"/>
      <c r="V1" s="441"/>
      <c r="W1" s="441"/>
      <c r="X1" s="441"/>
      <c r="Y1" s="441"/>
      <c r="Z1" s="441"/>
      <c r="AA1" s="441"/>
      <c r="AB1" s="441"/>
      <c r="AC1" s="441"/>
    </row>
    <row r="2" spans="1:29" x14ac:dyDescent="0.2">
      <c r="A2" s="441"/>
      <c r="O2" s="441"/>
      <c r="P2" s="441"/>
      <c r="Q2" s="441"/>
      <c r="R2" s="441"/>
      <c r="S2" s="441"/>
      <c r="T2" s="441"/>
      <c r="U2" s="441"/>
      <c r="V2" s="441"/>
      <c r="W2" s="441"/>
      <c r="X2" s="441"/>
      <c r="Y2" s="441"/>
      <c r="Z2" s="441"/>
      <c r="AA2" s="441"/>
      <c r="AB2" s="441"/>
      <c r="AC2" s="441"/>
    </row>
    <row r="3" spans="1:29" ht="17.25" customHeight="1" x14ac:dyDescent="0.2">
      <c r="A3" s="441"/>
      <c r="C3" s="829" t="s">
        <v>89</v>
      </c>
      <c r="D3" s="829"/>
      <c r="E3" s="829"/>
      <c r="F3" s="829"/>
      <c r="G3" s="829"/>
      <c r="H3" s="188"/>
      <c r="I3" s="70"/>
      <c r="J3" s="475" t="s">
        <v>60</v>
      </c>
      <c r="K3" s="89"/>
      <c r="L3" s="89"/>
      <c r="O3" s="441"/>
      <c r="P3" s="441"/>
      <c r="Q3" s="441"/>
      <c r="R3" s="441"/>
      <c r="S3" s="441"/>
      <c r="T3" s="441"/>
      <c r="U3" s="441"/>
      <c r="V3" s="441"/>
      <c r="W3" s="441"/>
      <c r="X3" s="441"/>
      <c r="Y3" s="441"/>
      <c r="Z3" s="441"/>
      <c r="AA3" s="441"/>
      <c r="AB3" s="441"/>
      <c r="AC3" s="441"/>
    </row>
    <row r="4" spans="1:29" ht="17.25" customHeight="1" x14ac:dyDescent="0.2">
      <c r="A4" s="441"/>
      <c r="C4" s="829"/>
      <c r="D4" s="829"/>
      <c r="E4" s="829"/>
      <c r="F4" s="829"/>
      <c r="G4" s="829"/>
      <c r="H4" s="188"/>
      <c r="I4" s="145"/>
      <c r="J4" s="72" t="s">
        <v>59</v>
      </c>
      <c r="K4" s="89"/>
      <c r="L4" s="89"/>
      <c r="O4" s="441"/>
      <c r="P4" s="441"/>
      <c r="Q4" s="441"/>
      <c r="R4" s="441"/>
      <c r="S4" s="441"/>
      <c r="T4" s="441"/>
      <c r="U4" s="441"/>
      <c r="V4" s="441"/>
      <c r="W4" s="441"/>
      <c r="X4" s="441"/>
      <c r="Y4" s="441"/>
      <c r="Z4" s="441"/>
      <c r="AA4" s="441"/>
      <c r="AB4" s="441"/>
      <c r="AC4" s="441"/>
    </row>
    <row r="5" spans="1:29" ht="17.25" customHeight="1" x14ac:dyDescent="0.2">
      <c r="A5" s="441"/>
      <c r="I5" s="73"/>
      <c r="J5" s="72" t="s">
        <v>58</v>
      </c>
      <c r="O5" s="441"/>
      <c r="P5" s="441"/>
      <c r="Q5" s="441"/>
      <c r="R5" s="441"/>
      <c r="S5" s="441"/>
      <c r="T5" s="441"/>
      <c r="U5" s="441"/>
      <c r="V5" s="441"/>
      <c r="W5" s="441"/>
      <c r="X5" s="441"/>
      <c r="Y5" s="441"/>
      <c r="Z5" s="441"/>
      <c r="AA5" s="441"/>
      <c r="AB5" s="441"/>
      <c r="AC5" s="441"/>
    </row>
    <row r="6" spans="1:29" ht="17.25" customHeight="1" x14ac:dyDescent="0.2">
      <c r="A6" s="441"/>
      <c r="C6" s="149" t="s">
        <v>245</v>
      </c>
      <c r="F6" s="151">
        <f>SUM(H17,L17,L23)</f>
        <v>0</v>
      </c>
      <c r="G6" s="506">
        <f>IF(menu!C115&gt;=2,0,IF(F6&gt;menu!C161,1,0))</f>
        <v>0</v>
      </c>
      <c r="I6" s="74"/>
      <c r="J6" s="72" t="s">
        <v>46</v>
      </c>
      <c r="O6" s="441"/>
      <c r="P6" s="441"/>
      <c r="Q6" s="441"/>
      <c r="R6" s="441"/>
      <c r="S6" s="441"/>
      <c r="T6" s="441"/>
      <c r="U6" s="441"/>
      <c r="V6" s="441"/>
      <c r="W6" s="441"/>
      <c r="X6" s="441"/>
      <c r="Y6" s="441"/>
      <c r="Z6" s="441"/>
      <c r="AA6" s="441"/>
      <c r="AB6" s="441"/>
      <c r="AC6" s="441"/>
    </row>
    <row r="7" spans="1:29" ht="17.25" customHeight="1" x14ac:dyDescent="0.2">
      <c r="A7" s="441"/>
      <c r="C7" s="481" t="str">
        <f>IF(menu!C115&gt;=2,"",IF(F6&gt;menu!C161,"Achtung: Zuwendungsfähig sind Ausgaben im Umfang von maximal "&amp;TEXT(menu!C161,"#.###,00 €"),""))</f>
        <v/>
      </c>
      <c r="I7" s="75"/>
      <c r="J7" s="72" t="s">
        <v>47</v>
      </c>
      <c r="O7" s="441"/>
      <c r="P7" s="441"/>
      <c r="Q7" s="441"/>
      <c r="R7" s="441"/>
      <c r="S7" s="441"/>
      <c r="T7" s="441"/>
      <c r="U7" s="441"/>
      <c r="V7" s="441"/>
      <c r="W7" s="441"/>
      <c r="X7" s="441"/>
      <c r="Y7" s="441"/>
      <c r="Z7" s="441"/>
      <c r="AA7" s="441"/>
      <c r="AB7" s="441"/>
      <c r="AC7" s="441"/>
    </row>
    <row r="8" spans="1:29" ht="6" customHeight="1" x14ac:dyDescent="0.2">
      <c r="A8" s="441"/>
      <c r="I8" s="153"/>
      <c r="J8" s="72"/>
      <c r="O8" s="441"/>
      <c r="P8" s="441"/>
      <c r="Q8" s="441"/>
      <c r="R8" s="441"/>
      <c r="S8" s="441"/>
      <c r="T8" s="441"/>
      <c r="U8" s="441"/>
      <c r="V8" s="441"/>
      <c r="W8" s="441"/>
      <c r="X8" s="441"/>
      <c r="Y8" s="441"/>
      <c r="Z8" s="441"/>
      <c r="AA8" s="441"/>
      <c r="AB8" s="441"/>
      <c r="AC8" s="441"/>
    </row>
    <row r="9" spans="1:29" ht="12" customHeight="1" x14ac:dyDescent="0.2">
      <c r="A9" s="441"/>
      <c r="C9" s="893" t="s">
        <v>9</v>
      </c>
      <c r="D9" s="894"/>
      <c r="E9" s="894"/>
      <c r="F9" s="894"/>
      <c r="G9" s="894"/>
      <c r="H9" s="894"/>
      <c r="I9" s="894"/>
      <c r="J9" s="894"/>
      <c r="K9" s="894"/>
      <c r="L9" s="895"/>
      <c r="O9" s="441"/>
      <c r="P9" s="441"/>
      <c r="Q9" s="441"/>
      <c r="R9" s="441"/>
      <c r="S9" s="441"/>
      <c r="T9" s="441"/>
      <c r="U9" s="441"/>
      <c r="V9" s="441"/>
      <c r="W9" s="441"/>
      <c r="X9" s="441"/>
      <c r="Y9" s="441"/>
      <c r="Z9" s="441"/>
      <c r="AA9" s="441"/>
      <c r="AB9" s="441"/>
      <c r="AC9" s="441"/>
    </row>
    <row r="10" spans="1:29" ht="13.5" customHeight="1" x14ac:dyDescent="0.2">
      <c r="A10" s="441"/>
      <c r="C10" s="896" t="str">
        <f>IF(menu!C115&gt;=2,"",IF(Basisdaten!I23=menu!A98,Texte!H9,Texte!G9))</f>
        <v>Bitte beachten Sie: Zuwendungsfähig sind Sachausgaben für die begleitende Öffentlichkeitsarbeit im Umfang von maximal 5.000 Euro.
Ausgaben für begleitende Öffentlichkeitsarbeit sollen sowohl über die Inhalte, Maßnahmen und Umsetzung des Klimaschutzkonzepts informieren, als auch der Sensibilisierung und Mobilisierung der Bürgerinnen und Bürger dienen, sofern dadurch die Umsetzung der im Klimaschutzkonzept aufgeführten Maßnahmen unterstützt wird.</v>
      </c>
      <c r="D10" s="897"/>
      <c r="E10" s="897"/>
      <c r="F10" s="897"/>
      <c r="G10" s="897"/>
      <c r="H10" s="897"/>
      <c r="I10" s="897"/>
      <c r="J10" s="897"/>
      <c r="K10" s="897"/>
      <c r="L10" s="898"/>
      <c r="O10" s="441"/>
      <c r="P10" s="441"/>
      <c r="Q10" s="441"/>
      <c r="R10" s="441"/>
      <c r="S10" s="441"/>
      <c r="T10" s="441"/>
      <c r="U10" s="441"/>
      <c r="V10" s="441"/>
      <c r="W10" s="441"/>
      <c r="X10" s="441"/>
      <c r="Y10" s="441"/>
      <c r="Z10" s="441"/>
      <c r="AA10" s="441"/>
      <c r="AB10" s="441"/>
      <c r="AC10" s="441"/>
    </row>
    <row r="11" spans="1:29" ht="6" customHeight="1" x14ac:dyDescent="0.2">
      <c r="A11" s="441"/>
      <c r="C11" s="896" t="s">
        <v>655</v>
      </c>
      <c r="D11" s="897"/>
      <c r="E11" s="897"/>
      <c r="F11" s="897"/>
      <c r="G11" s="897"/>
      <c r="H11" s="897"/>
      <c r="I11" s="897"/>
      <c r="J11" s="897"/>
      <c r="K11" s="897"/>
      <c r="L11" s="898"/>
      <c r="O11" s="441"/>
      <c r="P11" s="441"/>
      <c r="Q11" s="441"/>
      <c r="R11" s="441"/>
      <c r="S11" s="441"/>
      <c r="T11" s="441"/>
      <c r="U11" s="441"/>
      <c r="V11" s="441"/>
      <c r="W11" s="441"/>
      <c r="X11" s="441"/>
      <c r="Y11" s="441"/>
      <c r="Z11" s="441"/>
      <c r="AA11" s="441"/>
      <c r="AB11" s="441"/>
      <c r="AC11" s="441"/>
    </row>
    <row r="12" spans="1:29" ht="15" customHeight="1" x14ac:dyDescent="0.2">
      <c r="A12" s="441"/>
      <c r="C12" s="896"/>
      <c r="D12" s="897"/>
      <c r="E12" s="897"/>
      <c r="F12" s="897"/>
      <c r="G12" s="897"/>
      <c r="H12" s="897"/>
      <c r="I12" s="897"/>
      <c r="J12" s="897"/>
      <c r="K12" s="897"/>
      <c r="L12" s="898"/>
      <c r="M12" s="86"/>
      <c r="O12" s="441"/>
      <c r="P12" s="441"/>
      <c r="Q12" s="441"/>
      <c r="R12" s="441"/>
      <c r="S12" s="441"/>
      <c r="T12" s="441"/>
      <c r="U12" s="441"/>
      <c r="V12" s="441"/>
      <c r="W12" s="441"/>
      <c r="X12" s="441"/>
      <c r="Y12" s="441"/>
      <c r="Z12" s="441"/>
      <c r="AA12" s="441"/>
      <c r="AB12" s="441"/>
      <c r="AC12" s="441"/>
    </row>
    <row r="13" spans="1:29" ht="189.75" customHeight="1" x14ac:dyDescent="0.2">
      <c r="A13" s="441"/>
      <c r="B13" s="78"/>
      <c r="C13" s="896"/>
      <c r="D13" s="897"/>
      <c r="E13" s="897"/>
      <c r="F13" s="897"/>
      <c r="G13" s="897"/>
      <c r="H13" s="897"/>
      <c r="I13" s="897"/>
      <c r="J13" s="897"/>
      <c r="K13" s="897"/>
      <c r="L13" s="898"/>
      <c r="M13" s="86"/>
      <c r="O13" s="441"/>
      <c r="P13" s="441"/>
      <c r="Q13" s="441"/>
      <c r="R13" s="441"/>
      <c r="S13" s="441"/>
      <c r="T13" s="441"/>
      <c r="U13" s="441"/>
      <c r="V13" s="441"/>
      <c r="W13" s="441"/>
      <c r="X13" s="441"/>
      <c r="Y13" s="441"/>
      <c r="Z13" s="441"/>
      <c r="AA13" s="441"/>
      <c r="AB13" s="441"/>
      <c r="AC13" s="441"/>
    </row>
    <row r="14" spans="1:29" ht="92.25" customHeight="1" x14ac:dyDescent="0.2">
      <c r="A14" s="441"/>
      <c r="B14" s="78"/>
      <c r="C14" s="896"/>
      <c r="D14" s="897"/>
      <c r="E14" s="897"/>
      <c r="F14" s="897"/>
      <c r="G14" s="897"/>
      <c r="H14" s="897"/>
      <c r="I14" s="897"/>
      <c r="J14" s="897"/>
      <c r="K14" s="897"/>
      <c r="L14" s="898"/>
      <c r="M14" s="68"/>
      <c r="O14" s="441"/>
      <c r="P14" s="441"/>
      <c r="Q14" s="441"/>
      <c r="R14" s="441"/>
      <c r="S14" s="441"/>
      <c r="T14" s="441"/>
      <c r="U14" s="441"/>
      <c r="V14" s="441"/>
      <c r="W14" s="441"/>
      <c r="X14" s="441"/>
      <c r="Y14" s="441"/>
      <c r="Z14" s="441"/>
      <c r="AA14" s="441"/>
      <c r="AB14" s="441"/>
      <c r="AC14" s="441"/>
    </row>
    <row r="15" spans="1:29" ht="82.5" customHeight="1" x14ac:dyDescent="0.2">
      <c r="A15" s="441"/>
      <c r="B15" s="78"/>
      <c r="C15" s="571"/>
      <c r="D15" s="572"/>
      <c r="E15" s="572"/>
      <c r="F15" s="572"/>
      <c r="G15" s="572"/>
      <c r="H15" s="572"/>
      <c r="I15" s="572"/>
      <c r="J15" s="572"/>
      <c r="K15" s="572"/>
      <c r="L15" s="573"/>
      <c r="M15" s="68"/>
      <c r="O15" s="441"/>
      <c r="P15" s="441"/>
      <c r="Q15" s="441"/>
      <c r="R15" s="441"/>
      <c r="S15" s="507"/>
      <c r="T15" s="441"/>
      <c r="U15" s="441"/>
      <c r="V15" s="441"/>
      <c r="W15" s="441"/>
      <c r="X15" s="441"/>
      <c r="Y15" s="441"/>
      <c r="Z15" s="441"/>
      <c r="AA15" s="441"/>
      <c r="AB15" s="441"/>
      <c r="AC15" s="441"/>
    </row>
    <row r="16" spans="1:29" ht="6" customHeight="1" thickBot="1" x14ac:dyDescent="0.25">
      <c r="A16" s="441"/>
      <c r="B16" s="78"/>
      <c r="H16" s="508"/>
      <c r="I16" s="508"/>
      <c r="J16" s="509"/>
      <c r="K16" s="510"/>
      <c r="L16" s="510"/>
      <c r="M16" s="68"/>
      <c r="O16" s="441"/>
      <c r="P16" s="441"/>
      <c r="Q16" s="441"/>
      <c r="R16" s="441"/>
      <c r="S16" s="441"/>
      <c r="T16" s="441"/>
      <c r="U16" s="441"/>
      <c r="V16" s="441"/>
      <c r="W16" s="441"/>
      <c r="X16" s="441"/>
      <c r="Y16" s="441"/>
      <c r="Z16" s="441"/>
      <c r="AA16" s="441"/>
      <c r="AB16" s="441"/>
      <c r="AC16" s="441"/>
    </row>
    <row r="17" spans="1:29" ht="43.5" customHeight="1" thickBot="1" x14ac:dyDescent="0.25">
      <c r="A17" s="441"/>
      <c r="B17" s="78"/>
      <c r="C17" s="899" t="s">
        <v>616</v>
      </c>
      <c r="D17" s="900"/>
      <c r="E17" s="900"/>
      <c r="F17" s="901"/>
      <c r="G17" s="511" t="s">
        <v>642</v>
      </c>
      <c r="H17" s="512"/>
      <c r="J17" s="508"/>
      <c r="K17" s="513" t="s">
        <v>618</v>
      </c>
      <c r="L17" s="512"/>
      <c r="M17" s="68"/>
      <c r="O17" s="514"/>
      <c r="P17" s="441"/>
      <c r="Q17" s="441"/>
      <c r="R17" s="441"/>
      <c r="S17" s="441"/>
      <c r="T17" s="441"/>
      <c r="U17" s="441"/>
      <c r="V17" s="441"/>
      <c r="W17" s="441"/>
      <c r="X17" s="441"/>
      <c r="Y17" s="441"/>
      <c r="Z17" s="441"/>
      <c r="AA17" s="441"/>
      <c r="AB17" s="441"/>
      <c r="AC17" s="441"/>
    </row>
    <row r="18" spans="1:29" ht="6" customHeight="1" x14ac:dyDescent="0.2">
      <c r="A18" s="441"/>
      <c r="B18" s="78"/>
      <c r="M18" s="68"/>
      <c r="O18" s="441"/>
      <c r="P18" s="441"/>
      <c r="Q18" s="441"/>
      <c r="R18" s="441"/>
      <c r="S18" s="441"/>
      <c r="T18" s="441"/>
      <c r="U18" s="441"/>
      <c r="V18" s="441"/>
      <c r="W18" s="441"/>
      <c r="X18" s="441"/>
      <c r="Y18" s="441"/>
      <c r="Z18" s="441"/>
      <c r="AA18" s="441"/>
      <c r="AB18" s="441"/>
      <c r="AC18" s="441"/>
    </row>
    <row r="19" spans="1:29" ht="15" customHeight="1" thickBot="1" x14ac:dyDescent="0.25">
      <c r="A19" s="441"/>
      <c r="C19" s="891" t="s">
        <v>563</v>
      </c>
      <c r="D19" s="891"/>
      <c r="E19" s="892"/>
      <c r="F19" s="892"/>
      <c r="G19" s="892"/>
      <c r="H19" s="892"/>
      <c r="I19" s="892"/>
      <c r="J19" s="892"/>
      <c r="K19" s="892"/>
      <c r="L19" s="892"/>
      <c r="O19" s="441"/>
      <c r="P19" s="441"/>
      <c r="Q19" s="441"/>
      <c r="R19" s="441"/>
      <c r="S19" s="441"/>
      <c r="T19" s="441"/>
      <c r="U19" s="441"/>
      <c r="V19" s="441"/>
      <c r="W19" s="441"/>
      <c r="X19" s="441"/>
      <c r="Y19" s="441"/>
      <c r="Z19" s="441"/>
      <c r="AA19" s="441"/>
      <c r="AB19" s="441"/>
      <c r="AC19" s="441"/>
    </row>
    <row r="20" spans="1:29" ht="27.75" customHeight="1" x14ac:dyDescent="0.2">
      <c r="A20" s="441"/>
      <c r="B20" s="78"/>
      <c r="C20" s="881" t="s">
        <v>619</v>
      </c>
      <c r="D20" s="882"/>
      <c r="E20" s="882"/>
      <c r="F20" s="882"/>
      <c r="G20" s="882"/>
      <c r="H20" s="882"/>
      <c r="I20" s="883" t="s">
        <v>195</v>
      </c>
      <c r="J20" s="884"/>
      <c r="K20" s="177" t="s">
        <v>196</v>
      </c>
      <c r="L20" s="515" t="s">
        <v>10</v>
      </c>
      <c r="O20" s="441"/>
      <c r="P20" s="441"/>
      <c r="Q20" s="441"/>
      <c r="R20" s="441"/>
      <c r="S20" s="441"/>
      <c r="T20" s="441"/>
      <c r="U20" s="441"/>
      <c r="V20" s="441"/>
      <c r="W20" s="441"/>
      <c r="X20" s="441"/>
      <c r="Y20" s="441"/>
      <c r="Z20" s="441"/>
      <c r="AA20" s="441"/>
      <c r="AB20" s="441"/>
      <c r="AC20" s="441"/>
    </row>
    <row r="21" spans="1:29" ht="36" customHeight="1" x14ac:dyDescent="0.2">
      <c r="A21" s="441"/>
      <c r="B21" s="78"/>
      <c r="C21" s="885"/>
      <c r="D21" s="886"/>
      <c r="E21" s="886"/>
      <c r="F21" s="886"/>
      <c r="G21" s="886"/>
      <c r="H21" s="886"/>
      <c r="I21" s="887"/>
      <c r="J21" s="888"/>
      <c r="K21" s="516"/>
      <c r="L21" s="517">
        <f>I21*K21</f>
        <v>0</v>
      </c>
      <c r="M21" s="137">
        <f>IF(AND(L21&gt;0,C21=""),1,0)</f>
        <v>0</v>
      </c>
      <c r="O21" s="441"/>
      <c r="P21" s="441"/>
      <c r="Q21" s="441"/>
      <c r="R21" s="441"/>
      <c r="S21" s="441"/>
      <c r="T21" s="441"/>
      <c r="U21" s="441"/>
      <c r="V21" s="441"/>
      <c r="W21" s="441"/>
      <c r="X21" s="441"/>
      <c r="Y21" s="441"/>
      <c r="Z21" s="441"/>
      <c r="AA21" s="441"/>
      <c r="AB21" s="441"/>
      <c r="AC21" s="441"/>
    </row>
    <row r="22" spans="1:29" ht="36" customHeight="1" thickBot="1" x14ac:dyDescent="0.25">
      <c r="A22" s="441"/>
      <c r="B22" s="78"/>
      <c r="C22" s="889"/>
      <c r="D22" s="890"/>
      <c r="E22" s="890"/>
      <c r="F22" s="890"/>
      <c r="G22" s="890"/>
      <c r="H22" s="890"/>
      <c r="I22" s="887"/>
      <c r="J22" s="888"/>
      <c r="K22" s="516"/>
      <c r="L22" s="517">
        <f>I22*K22</f>
        <v>0</v>
      </c>
      <c r="M22" s="137">
        <f>IF(menu!$U$9=FALSE,0,IF(AND(menu!$U$9=TRUE,L22=0),0,IF(AND(L22&gt;0,OR(C22="",LEFT(C22,3)="Bsp")),1,IF(K22&gt;=800,0,1))))</f>
        <v>0</v>
      </c>
      <c r="O22" s="441"/>
      <c r="P22" s="441"/>
      <c r="Q22" s="441"/>
      <c r="R22" s="441"/>
      <c r="S22" s="441"/>
      <c r="T22" s="441"/>
      <c r="U22" s="441"/>
      <c r="V22" s="441"/>
      <c r="W22" s="441"/>
      <c r="X22" s="441"/>
      <c r="Y22" s="441"/>
      <c r="Z22" s="441"/>
      <c r="AA22" s="441"/>
      <c r="AB22" s="441"/>
      <c r="AC22" s="441"/>
    </row>
    <row r="23" spans="1:29" ht="12.75" thickBot="1" x14ac:dyDescent="0.25">
      <c r="A23" s="441"/>
      <c r="C23" s="95"/>
      <c r="D23" s="95"/>
      <c r="E23" s="79"/>
      <c r="F23" s="79"/>
      <c r="G23" s="79"/>
      <c r="H23" s="79"/>
      <c r="I23" s="79"/>
      <c r="J23" s="80"/>
      <c r="K23" s="96" t="s">
        <v>15</v>
      </c>
      <c r="L23" s="91">
        <f>SUM(L21:L22)</f>
        <v>0</v>
      </c>
      <c r="O23" s="441"/>
      <c r="P23" s="441"/>
      <c r="Q23" s="441"/>
      <c r="R23" s="441"/>
      <c r="S23" s="441"/>
      <c r="T23" s="441"/>
      <c r="U23" s="441"/>
      <c r="V23" s="441"/>
      <c r="W23" s="441"/>
      <c r="X23" s="441"/>
      <c r="Y23" s="441"/>
      <c r="Z23" s="441"/>
      <c r="AA23" s="441"/>
      <c r="AB23" s="441"/>
      <c r="AC23" s="441"/>
    </row>
    <row r="24" spans="1:29" ht="6" customHeight="1" thickBot="1" x14ac:dyDescent="0.25">
      <c r="A24" s="441"/>
      <c r="C24" s="160"/>
      <c r="D24" s="160"/>
      <c r="E24" s="252"/>
      <c r="F24" s="252"/>
      <c r="G24" s="252"/>
      <c r="H24" s="252"/>
      <c r="I24" s="252"/>
      <c r="J24" s="252"/>
      <c r="K24" s="162"/>
      <c r="L24" s="148"/>
      <c r="O24" s="441"/>
      <c r="P24" s="441"/>
      <c r="Q24" s="441"/>
      <c r="R24" s="441"/>
      <c r="S24" s="441"/>
      <c r="T24" s="441"/>
      <c r="U24" s="441"/>
      <c r="V24" s="441"/>
      <c r="W24" s="441"/>
      <c r="X24" s="441"/>
      <c r="Y24" s="441"/>
      <c r="Z24" s="441"/>
      <c r="AA24" s="441"/>
      <c r="AB24" s="441"/>
      <c r="AC24" s="441"/>
    </row>
    <row r="25" spans="1:29" ht="23.25" customHeight="1" thickBot="1" x14ac:dyDescent="0.25">
      <c r="A25" s="441"/>
      <c r="C25" s="154"/>
      <c r="D25" s="878" t="s">
        <v>620</v>
      </c>
      <c r="E25" s="878"/>
      <c r="F25" s="878"/>
      <c r="G25" s="878"/>
      <c r="H25" s="878"/>
      <c r="I25" s="878"/>
      <c r="J25" s="878"/>
      <c r="K25" s="878"/>
      <c r="L25" s="879"/>
      <c r="M25" s="518">
        <f>IF(AND(F6&gt;0,menu!B51=FALSE),1,0)</f>
        <v>0</v>
      </c>
      <c r="O25" s="441"/>
      <c r="P25" s="441"/>
      <c r="Q25" s="441"/>
      <c r="R25" s="441"/>
      <c r="S25" s="441"/>
      <c r="T25" s="441"/>
      <c r="U25" s="441"/>
      <c r="V25" s="441"/>
      <c r="W25" s="441"/>
      <c r="X25" s="441"/>
      <c r="Y25" s="441"/>
      <c r="Z25" s="441"/>
      <c r="AA25" s="441"/>
      <c r="AB25" s="441"/>
      <c r="AC25" s="441"/>
    </row>
    <row r="26" spans="1:29" ht="6.75" customHeight="1" x14ac:dyDescent="0.2">
      <c r="A26" s="441"/>
      <c r="C26" s="87"/>
      <c r="D26" s="87"/>
      <c r="E26" s="87"/>
      <c r="F26" s="87"/>
      <c r="G26" s="87"/>
      <c r="H26" s="87"/>
      <c r="I26" s="87"/>
      <c r="J26" s="87"/>
      <c r="K26" s="87"/>
      <c r="L26" s="98"/>
      <c r="O26" s="441"/>
      <c r="P26" s="441"/>
      <c r="Q26" s="441"/>
      <c r="R26" s="441"/>
      <c r="S26" s="441"/>
      <c r="T26" s="441"/>
      <c r="U26" s="441"/>
      <c r="V26" s="441"/>
      <c r="W26" s="441"/>
      <c r="X26" s="441"/>
      <c r="Y26" s="441"/>
      <c r="Z26" s="441"/>
      <c r="AA26" s="441"/>
      <c r="AB26" s="441"/>
      <c r="AC26" s="441"/>
    </row>
    <row r="27" spans="1:29" ht="12.75" customHeight="1" x14ac:dyDescent="0.2">
      <c r="A27" s="441"/>
      <c r="C27" s="880" t="str">
        <f>IF(menu!C115&gt;=2,"",IF(F6&gt;menu!C161,"Achtung: Zuwendungsfähig sind Ausgaben im Umfang von maximal "&amp;TEXT(menu!C161,"#.###,00 €"),"Bei weiteren Anmerkungen nutzen Sie bitte das Tabellenblatt 'Anmerkungen'"))</f>
        <v>Bei weiteren Anmerkungen nutzen Sie bitte das Tabellenblatt 'Anmerkungen'</v>
      </c>
      <c r="D27" s="880"/>
      <c r="E27" s="880"/>
      <c r="F27" s="880"/>
      <c r="G27" s="880"/>
      <c r="H27" s="880"/>
      <c r="I27" s="880"/>
      <c r="J27" s="880"/>
      <c r="K27" s="880"/>
      <c r="L27" s="880"/>
      <c r="M27" s="880"/>
      <c r="O27" s="441"/>
      <c r="P27" s="441"/>
      <c r="Q27" s="441"/>
      <c r="R27" s="441"/>
      <c r="S27" s="441"/>
      <c r="T27" s="441"/>
      <c r="U27" s="441"/>
      <c r="V27" s="441"/>
      <c r="W27" s="441"/>
      <c r="X27" s="441"/>
      <c r="Y27" s="441"/>
      <c r="Z27" s="441"/>
      <c r="AA27" s="441"/>
      <c r="AB27" s="441"/>
      <c r="AC27" s="441"/>
    </row>
    <row r="28" spans="1:29" ht="21" customHeight="1" x14ac:dyDescent="0.2">
      <c r="A28" s="441"/>
      <c r="C28" s="861" t="str">
        <f ca="1">Basisdaten!C39</f>
        <v>Vorhabenbeschreibung - 4.1.8. a) Erstvorhaben Klimaschutzkonzept und Klimaschutzmanagement - Vers. 09/2024</v>
      </c>
      <c r="D28" s="862"/>
      <c r="E28" s="862"/>
      <c r="F28" s="862"/>
      <c r="G28" s="862"/>
      <c r="H28" s="862"/>
      <c r="I28" s="862"/>
      <c r="J28" s="862"/>
      <c r="K28" s="862"/>
      <c r="L28" s="862"/>
      <c r="O28" s="441"/>
      <c r="P28" s="441"/>
      <c r="Q28" s="441"/>
      <c r="R28" s="441"/>
      <c r="S28" s="441"/>
      <c r="T28" s="441"/>
      <c r="U28" s="441"/>
      <c r="V28" s="441"/>
      <c r="W28" s="441"/>
      <c r="X28" s="441"/>
      <c r="Y28" s="441"/>
      <c r="Z28" s="441"/>
      <c r="AA28" s="441"/>
      <c r="AB28" s="441"/>
      <c r="AC28" s="441"/>
    </row>
    <row r="29" spans="1:29" x14ac:dyDescent="0.2">
      <c r="A29" s="441"/>
      <c r="O29" s="441"/>
      <c r="P29" s="441"/>
      <c r="Q29" s="441"/>
      <c r="R29" s="441"/>
      <c r="S29" s="441"/>
      <c r="T29" s="441"/>
      <c r="U29" s="441"/>
      <c r="V29" s="441"/>
      <c r="W29" s="441"/>
      <c r="X29" s="441"/>
      <c r="Y29" s="441"/>
      <c r="Z29" s="441"/>
      <c r="AA29" s="441"/>
      <c r="AB29" s="441"/>
      <c r="AC29" s="441"/>
    </row>
    <row r="30" spans="1:29" x14ac:dyDescent="0.2">
      <c r="A30" s="441"/>
      <c r="B30" s="441"/>
      <c r="C30" s="441"/>
      <c r="D30" s="441"/>
      <c r="E30" s="441"/>
      <c r="F30" s="441"/>
      <c r="G30" s="441"/>
      <c r="H30" s="441"/>
      <c r="I30" s="441"/>
      <c r="J30" s="441"/>
      <c r="K30" s="441"/>
      <c r="L30" s="441"/>
      <c r="M30" s="441"/>
      <c r="N30" s="441"/>
      <c r="O30" s="441"/>
      <c r="P30" s="441"/>
      <c r="Q30" s="441"/>
      <c r="R30" s="441"/>
      <c r="S30" s="441"/>
      <c r="T30" s="441"/>
      <c r="U30" s="441"/>
      <c r="V30" s="441"/>
      <c r="W30" s="441"/>
      <c r="X30" s="441"/>
      <c r="Y30" s="441"/>
      <c r="Z30" s="441"/>
      <c r="AA30" s="441"/>
      <c r="AB30" s="441"/>
      <c r="AC30" s="441"/>
    </row>
    <row r="31" spans="1:29" x14ac:dyDescent="0.2">
      <c r="A31" s="441"/>
      <c r="B31" s="441"/>
      <c r="C31" s="441"/>
      <c r="D31" s="441"/>
      <c r="E31" s="441"/>
      <c r="F31" s="441"/>
      <c r="G31" s="441"/>
      <c r="H31" s="441"/>
      <c r="I31" s="441"/>
      <c r="J31" s="441"/>
      <c r="K31" s="441"/>
      <c r="L31" s="441"/>
      <c r="M31" s="441"/>
      <c r="N31" s="441"/>
      <c r="O31" s="441"/>
      <c r="P31" s="441"/>
      <c r="Q31" s="441"/>
      <c r="R31" s="441"/>
      <c r="S31" s="441"/>
      <c r="T31" s="441"/>
      <c r="U31" s="441"/>
      <c r="V31" s="441"/>
      <c r="W31" s="441"/>
      <c r="X31" s="441"/>
      <c r="Y31" s="441"/>
      <c r="Z31" s="441"/>
      <c r="AA31" s="441"/>
      <c r="AB31" s="441"/>
      <c r="AC31" s="441"/>
    </row>
    <row r="32" spans="1:29" x14ac:dyDescent="0.2">
      <c r="A32" s="441"/>
      <c r="B32" s="441"/>
      <c r="C32" s="441"/>
      <c r="D32" s="441"/>
      <c r="E32" s="441"/>
      <c r="F32" s="441"/>
      <c r="G32" s="441"/>
      <c r="H32" s="441"/>
      <c r="I32" s="441"/>
      <c r="J32" s="441"/>
      <c r="K32" s="441"/>
      <c r="L32" s="441"/>
      <c r="M32" s="441"/>
      <c r="N32" s="441"/>
      <c r="O32" s="441"/>
      <c r="P32" s="441"/>
      <c r="Q32" s="441"/>
      <c r="R32" s="441"/>
      <c r="S32" s="441"/>
      <c r="T32" s="441"/>
      <c r="U32" s="441"/>
      <c r="V32" s="441"/>
      <c r="W32" s="441"/>
      <c r="X32" s="441"/>
      <c r="Y32" s="441"/>
      <c r="Z32" s="441"/>
      <c r="AA32" s="441"/>
      <c r="AB32" s="441"/>
      <c r="AC32" s="441"/>
    </row>
    <row r="33" spans="1:29" x14ac:dyDescent="0.2">
      <c r="A33" s="441"/>
      <c r="B33" s="441"/>
      <c r="C33" s="441"/>
      <c r="D33" s="441"/>
      <c r="E33" s="441"/>
      <c r="F33" s="441"/>
      <c r="G33" s="441"/>
      <c r="H33" s="441"/>
      <c r="I33" s="441"/>
      <c r="J33" s="441"/>
      <c r="K33" s="441"/>
      <c r="L33" s="441"/>
      <c r="M33" s="441"/>
      <c r="N33" s="441"/>
      <c r="O33" s="441"/>
      <c r="P33" s="441"/>
      <c r="Q33" s="441"/>
      <c r="R33" s="441"/>
      <c r="S33" s="441"/>
      <c r="T33" s="441"/>
      <c r="U33" s="441"/>
      <c r="V33" s="441"/>
      <c r="W33" s="441"/>
      <c r="X33" s="441"/>
      <c r="Y33" s="441"/>
      <c r="Z33" s="441"/>
      <c r="AA33" s="441"/>
      <c r="AB33" s="441"/>
      <c r="AC33" s="441"/>
    </row>
    <row r="34" spans="1:29" x14ac:dyDescent="0.2">
      <c r="A34" s="441"/>
      <c r="B34" s="441"/>
      <c r="C34" s="441"/>
      <c r="D34" s="441"/>
      <c r="E34" s="441"/>
      <c r="F34" s="441"/>
      <c r="G34" s="441"/>
      <c r="H34" s="441"/>
      <c r="I34" s="441"/>
      <c r="J34" s="441"/>
      <c r="K34" s="441"/>
      <c r="L34" s="441"/>
      <c r="M34" s="441"/>
      <c r="N34" s="441"/>
      <c r="O34" s="441"/>
      <c r="P34" s="441"/>
      <c r="Q34" s="441"/>
      <c r="R34" s="441"/>
      <c r="S34" s="441"/>
      <c r="T34" s="441"/>
      <c r="U34" s="441"/>
      <c r="V34" s="441"/>
      <c r="W34" s="441"/>
      <c r="X34" s="441"/>
      <c r="Y34" s="441"/>
      <c r="Z34" s="441"/>
      <c r="AA34" s="441"/>
      <c r="AB34" s="441"/>
      <c r="AC34" s="441"/>
    </row>
    <row r="35" spans="1:29" x14ac:dyDescent="0.2">
      <c r="A35" s="441"/>
      <c r="B35" s="441"/>
      <c r="C35" s="441"/>
      <c r="D35" s="441"/>
      <c r="E35" s="441"/>
      <c r="F35" s="441"/>
      <c r="G35" s="441"/>
      <c r="H35" s="441"/>
      <c r="I35" s="441"/>
      <c r="J35" s="441"/>
      <c r="K35" s="441"/>
      <c r="L35" s="441"/>
      <c r="M35" s="441"/>
      <c r="N35" s="441"/>
      <c r="O35" s="441"/>
      <c r="P35" s="441"/>
      <c r="Q35" s="441"/>
      <c r="R35" s="441"/>
      <c r="S35" s="441"/>
      <c r="T35" s="441"/>
      <c r="U35" s="441"/>
      <c r="V35" s="441"/>
      <c r="W35" s="441"/>
      <c r="X35" s="441"/>
      <c r="Y35" s="441"/>
      <c r="Z35" s="441"/>
      <c r="AA35" s="441"/>
      <c r="AB35" s="441"/>
      <c r="AC35" s="441"/>
    </row>
    <row r="36" spans="1:29" x14ac:dyDescent="0.2">
      <c r="A36" s="441"/>
      <c r="B36" s="441"/>
      <c r="C36" s="441"/>
      <c r="D36" s="441"/>
      <c r="E36" s="441"/>
      <c r="F36" s="441"/>
      <c r="G36" s="441"/>
      <c r="H36" s="441"/>
      <c r="I36" s="441"/>
      <c r="J36" s="441"/>
      <c r="K36" s="441"/>
      <c r="L36" s="441"/>
      <c r="M36" s="441"/>
      <c r="N36" s="441"/>
      <c r="O36" s="441"/>
      <c r="P36" s="441"/>
      <c r="Q36" s="441"/>
      <c r="R36" s="441"/>
      <c r="S36" s="441"/>
      <c r="T36" s="441"/>
      <c r="U36" s="441"/>
      <c r="V36" s="441"/>
      <c r="W36" s="441"/>
      <c r="X36" s="441"/>
      <c r="Y36" s="441"/>
      <c r="Z36" s="441"/>
      <c r="AA36" s="441"/>
      <c r="AB36" s="441"/>
      <c r="AC36" s="441"/>
    </row>
    <row r="37" spans="1:29" x14ac:dyDescent="0.2">
      <c r="A37" s="441"/>
      <c r="B37" s="441"/>
      <c r="C37" s="441"/>
      <c r="D37" s="441"/>
      <c r="E37" s="441"/>
      <c r="F37" s="441"/>
      <c r="G37" s="441"/>
      <c r="H37" s="441"/>
      <c r="I37" s="441"/>
      <c r="J37" s="441"/>
      <c r="K37" s="441"/>
      <c r="L37" s="441"/>
      <c r="M37" s="441"/>
      <c r="N37" s="441"/>
      <c r="O37" s="441"/>
      <c r="P37" s="441"/>
      <c r="Q37" s="441"/>
      <c r="R37" s="441"/>
      <c r="S37" s="441"/>
      <c r="T37" s="441"/>
      <c r="U37" s="441"/>
      <c r="V37" s="441"/>
      <c r="W37" s="441"/>
      <c r="X37" s="441"/>
      <c r="Y37" s="441"/>
      <c r="Z37" s="441"/>
      <c r="AA37" s="441"/>
      <c r="AB37" s="441"/>
      <c r="AC37" s="441"/>
    </row>
    <row r="38" spans="1:29" x14ac:dyDescent="0.2">
      <c r="A38" s="441"/>
      <c r="B38" s="441"/>
      <c r="C38" s="441"/>
      <c r="D38" s="441"/>
      <c r="E38" s="441"/>
      <c r="F38" s="441"/>
      <c r="G38" s="441"/>
      <c r="H38" s="441"/>
      <c r="I38" s="441"/>
      <c r="J38" s="441"/>
      <c r="K38" s="441"/>
      <c r="L38" s="441"/>
      <c r="M38" s="441"/>
      <c r="N38" s="441"/>
      <c r="O38" s="441"/>
      <c r="P38" s="441"/>
      <c r="Q38" s="441"/>
      <c r="R38" s="441"/>
      <c r="S38" s="441"/>
      <c r="T38" s="441"/>
      <c r="U38" s="441"/>
      <c r="V38" s="441"/>
      <c r="W38" s="441"/>
      <c r="X38" s="441"/>
      <c r="Y38" s="441"/>
      <c r="Z38" s="441"/>
      <c r="AA38" s="441"/>
      <c r="AB38" s="441"/>
      <c r="AC38" s="441"/>
    </row>
    <row r="39" spans="1:29" x14ac:dyDescent="0.2">
      <c r="A39" s="441"/>
      <c r="B39" s="441"/>
      <c r="C39" s="441"/>
      <c r="D39" s="441"/>
      <c r="E39" s="441"/>
      <c r="F39" s="441"/>
      <c r="G39" s="441"/>
      <c r="H39" s="441"/>
      <c r="I39" s="441"/>
      <c r="J39" s="441"/>
      <c r="K39" s="441"/>
      <c r="L39" s="441"/>
      <c r="M39" s="441"/>
      <c r="N39" s="441"/>
      <c r="O39" s="441"/>
      <c r="P39" s="441"/>
      <c r="Q39" s="441"/>
      <c r="R39" s="441"/>
      <c r="S39" s="441"/>
      <c r="T39" s="441"/>
      <c r="U39" s="441"/>
      <c r="V39" s="441"/>
      <c r="W39" s="441"/>
      <c r="X39" s="441"/>
      <c r="Y39" s="441"/>
      <c r="Z39" s="441"/>
      <c r="AA39" s="441"/>
      <c r="AB39" s="441"/>
      <c r="AC39" s="441"/>
    </row>
    <row r="40" spans="1:29" x14ac:dyDescent="0.2">
      <c r="A40" s="441"/>
      <c r="B40" s="441"/>
      <c r="C40" s="441"/>
      <c r="D40" s="441"/>
      <c r="E40" s="441"/>
      <c r="F40" s="441"/>
      <c r="G40" s="441"/>
      <c r="H40" s="441"/>
      <c r="I40" s="441"/>
      <c r="J40" s="441"/>
      <c r="K40" s="441"/>
      <c r="L40" s="441"/>
      <c r="M40" s="441"/>
      <c r="N40" s="441"/>
      <c r="O40" s="441"/>
      <c r="P40" s="441"/>
      <c r="Q40" s="441"/>
      <c r="R40" s="441"/>
      <c r="S40" s="441"/>
      <c r="T40" s="441"/>
      <c r="U40" s="441"/>
      <c r="V40" s="441"/>
      <c r="W40" s="441"/>
      <c r="X40" s="441"/>
      <c r="Y40" s="441"/>
      <c r="Z40" s="441"/>
      <c r="AA40" s="441"/>
      <c r="AB40" s="441"/>
      <c r="AC40" s="441"/>
    </row>
    <row r="41" spans="1:29" x14ac:dyDescent="0.2">
      <c r="A41" s="441"/>
      <c r="B41" s="441"/>
      <c r="C41" s="441"/>
      <c r="D41" s="441"/>
      <c r="E41" s="441"/>
      <c r="F41" s="441"/>
      <c r="G41" s="441"/>
      <c r="H41" s="441"/>
      <c r="I41" s="441"/>
      <c r="J41" s="441"/>
      <c r="K41" s="441"/>
      <c r="L41" s="441"/>
      <c r="M41" s="441"/>
      <c r="N41" s="441"/>
      <c r="O41" s="441"/>
      <c r="P41" s="441"/>
      <c r="Q41" s="441"/>
      <c r="R41" s="441"/>
      <c r="S41" s="441"/>
      <c r="T41" s="441"/>
      <c r="U41" s="441"/>
      <c r="V41" s="441"/>
      <c r="W41" s="441"/>
      <c r="X41" s="441"/>
      <c r="Y41" s="441"/>
      <c r="Z41" s="441"/>
      <c r="AA41" s="441"/>
      <c r="AB41" s="441"/>
      <c r="AC41" s="441"/>
    </row>
    <row r="42" spans="1:29" x14ac:dyDescent="0.2">
      <c r="A42" s="441"/>
      <c r="B42" s="441"/>
      <c r="C42" s="441"/>
      <c r="D42" s="441"/>
      <c r="E42" s="441"/>
      <c r="F42" s="441"/>
      <c r="G42" s="441"/>
      <c r="H42" s="441"/>
      <c r="I42" s="441"/>
      <c r="J42" s="441"/>
      <c r="K42" s="441"/>
      <c r="L42" s="441"/>
      <c r="M42" s="441"/>
      <c r="N42" s="441"/>
      <c r="O42" s="441"/>
      <c r="P42" s="441"/>
      <c r="Q42" s="441"/>
      <c r="R42" s="441"/>
      <c r="S42" s="441"/>
      <c r="T42" s="441"/>
      <c r="U42" s="441"/>
      <c r="V42" s="441"/>
      <c r="W42" s="441"/>
      <c r="X42" s="441"/>
      <c r="Y42" s="441"/>
      <c r="Z42" s="441"/>
      <c r="AA42" s="441"/>
      <c r="AB42" s="441"/>
      <c r="AC42" s="441"/>
    </row>
    <row r="43" spans="1:29" x14ac:dyDescent="0.2">
      <c r="A43" s="441"/>
      <c r="B43" s="441"/>
      <c r="C43" s="441"/>
      <c r="D43" s="441"/>
      <c r="E43" s="441"/>
      <c r="F43" s="441"/>
      <c r="G43" s="441"/>
      <c r="H43" s="441"/>
      <c r="I43" s="441"/>
      <c r="J43" s="441"/>
      <c r="K43" s="441"/>
      <c r="L43" s="441"/>
      <c r="M43" s="441"/>
      <c r="N43" s="441"/>
      <c r="O43" s="441"/>
      <c r="P43" s="441"/>
      <c r="Q43" s="441"/>
      <c r="R43" s="441"/>
      <c r="S43" s="441"/>
      <c r="T43" s="441"/>
      <c r="U43" s="441"/>
      <c r="V43" s="441"/>
      <c r="W43" s="441"/>
      <c r="X43" s="441"/>
      <c r="Y43" s="441"/>
      <c r="Z43" s="441"/>
      <c r="AA43" s="441"/>
      <c r="AB43" s="441"/>
      <c r="AC43" s="441"/>
    </row>
    <row r="44" spans="1:29" x14ac:dyDescent="0.2">
      <c r="A44" s="441"/>
      <c r="B44" s="441"/>
      <c r="C44" s="441"/>
      <c r="D44" s="441"/>
      <c r="E44" s="441"/>
      <c r="F44" s="441"/>
      <c r="G44" s="441"/>
      <c r="H44" s="441"/>
      <c r="I44" s="441"/>
      <c r="J44" s="441"/>
      <c r="K44" s="441"/>
      <c r="L44" s="441"/>
      <c r="M44" s="441"/>
      <c r="N44" s="441"/>
      <c r="O44" s="441"/>
      <c r="P44" s="441"/>
      <c r="Q44" s="441"/>
      <c r="R44" s="441"/>
      <c r="S44" s="441"/>
      <c r="T44" s="441"/>
      <c r="U44" s="441"/>
      <c r="V44" s="441"/>
      <c r="W44" s="441"/>
      <c r="X44" s="441"/>
      <c r="Y44" s="441"/>
      <c r="Z44" s="441"/>
      <c r="AA44" s="441"/>
      <c r="AB44" s="441"/>
      <c r="AC44" s="441"/>
    </row>
    <row r="45" spans="1:29" x14ac:dyDescent="0.2">
      <c r="A45" s="441"/>
      <c r="B45" s="441"/>
      <c r="C45" s="441"/>
      <c r="D45" s="441"/>
      <c r="E45" s="441"/>
      <c r="F45" s="441"/>
      <c r="G45" s="441"/>
      <c r="H45" s="441"/>
      <c r="I45" s="441"/>
      <c r="J45" s="441"/>
      <c r="K45" s="441"/>
      <c r="L45" s="441"/>
      <c r="M45" s="441"/>
      <c r="N45" s="441"/>
      <c r="O45" s="441"/>
      <c r="P45" s="441"/>
      <c r="Q45" s="441"/>
      <c r="R45" s="441"/>
      <c r="S45" s="441"/>
      <c r="T45" s="441"/>
      <c r="U45" s="441"/>
      <c r="V45" s="441"/>
      <c r="W45" s="441"/>
      <c r="X45" s="441"/>
      <c r="Y45" s="441"/>
      <c r="Z45" s="441"/>
      <c r="AA45" s="441"/>
      <c r="AB45" s="441"/>
      <c r="AC45" s="441"/>
    </row>
    <row r="46" spans="1:29" x14ac:dyDescent="0.2">
      <c r="A46" s="441"/>
      <c r="B46" s="441"/>
      <c r="C46" s="441"/>
      <c r="D46" s="441"/>
      <c r="E46" s="441"/>
      <c r="F46" s="441"/>
      <c r="G46" s="441"/>
      <c r="H46" s="441"/>
      <c r="I46" s="441"/>
      <c r="J46" s="441"/>
      <c r="K46" s="441"/>
      <c r="L46" s="441"/>
      <c r="M46" s="441"/>
      <c r="N46" s="441"/>
      <c r="O46" s="441"/>
      <c r="P46" s="441"/>
      <c r="Q46" s="441"/>
      <c r="R46" s="441"/>
      <c r="S46" s="441"/>
      <c r="T46" s="441"/>
      <c r="U46" s="441"/>
      <c r="V46" s="441"/>
      <c r="W46" s="441"/>
      <c r="X46" s="441"/>
      <c r="Y46" s="441"/>
      <c r="Z46" s="441"/>
      <c r="AA46" s="441"/>
      <c r="AB46" s="441"/>
      <c r="AC46" s="441"/>
    </row>
    <row r="47" spans="1:29" x14ac:dyDescent="0.2">
      <c r="A47" s="441"/>
      <c r="B47" s="441"/>
      <c r="C47" s="441"/>
      <c r="D47" s="441"/>
      <c r="E47" s="441"/>
      <c r="F47" s="441"/>
      <c r="G47" s="441"/>
      <c r="H47" s="441"/>
      <c r="I47" s="441"/>
      <c r="J47" s="441"/>
      <c r="K47" s="441"/>
      <c r="L47" s="441"/>
      <c r="M47" s="441"/>
      <c r="N47" s="441"/>
      <c r="O47" s="441"/>
      <c r="P47" s="441"/>
      <c r="Q47" s="441"/>
      <c r="R47" s="441"/>
      <c r="S47" s="441"/>
      <c r="T47" s="441"/>
      <c r="U47" s="441"/>
      <c r="V47" s="441"/>
      <c r="W47" s="441"/>
      <c r="X47" s="441"/>
      <c r="Y47" s="441"/>
      <c r="Z47" s="441"/>
      <c r="AA47" s="441"/>
      <c r="AB47" s="441"/>
      <c r="AC47" s="441"/>
    </row>
    <row r="48" spans="1:29" x14ac:dyDescent="0.2">
      <c r="A48" s="441"/>
      <c r="B48" s="441"/>
      <c r="C48" s="441"/>
      <c r="D48" s="441"/>
      <c r="E48" s="441"/>
      <c r="F48" s="441"/>
      <c r="G48" s="441"/>
      <c r="H48" s="441"/>
      <c r="I48" s="441"/>
      <c r="J48" s="441"/>
      <c r="K48" s="441"/>
      <c r="L48" s="441"/>
      <c r="M48" s="441"/>
      <c r="N48" s="441"/>
      <c r="O48" s="441"/>
      <c r="P48" s="441"/>
      <c r="Q48" s="441"/>
      <c r="R48" s="441"/>
      <c r="S48" s="441"/>
      <c r="T48" s="441"/>
      <c r="U48" s="441"/>
      <c r="V48" s="441"/>
      <c r="W48" s="441"/>
      <c r="X48" s="441"/>
      <c r="Y48" s="441"/>
      <c r="Z48" s="441"/>
      <c r="AA48" s="441"/>
      <c r="AB48" s="441"/>
      <c r="AC48" s="441"/>
    </row>
    <row r="49" spans="1:29" x14ac:dyDescent="0.2">
      <c r="A49" s="441"/>
      <c r="B49" s="441"/>
      <c r="C49" s="441"/>
      <c r="D49" s="441"/>
      <c r="E49" s="441"/>
      <c r="F49" s="441"/>
      <c r="G49" s="441"/>
      <c r="H49" s="441"/>
      <c r="I49" s="441"/>
      <c r="J49" s="441"/>
      <c r="K49" s="441"/>
      <c r="L49" s="441"/>
      <c r="M49" s="441"/>
      <c r="N49" s="441"/>
      <c r="O49" s="441"/>
      <c r="P49" s="441"/>
      <c r="Q49" s="441"/>
      <c r="R49" s="441"/>
      <c r="S49" s="441"/>
      <c r="T49" s="441"/>
      <c r="U49" s="441"/>
      <c r="V49" s="441"/>
      <c r="W49" s="441"/>
      <c r="X49" s="441"/>
      <c r="Y49" s="441"/>
      <c r="Z49" s="441"/>
      <c r="AA49" s="441"/>
      <c r="AB49" s="441"/>
      <c r="AC49" s="441"/>
    </row>
    <row r="50" spans="1:29" x14ac:dyDescent="0.2">
      <c r="A50" s="441"/>
      <c r="B50" s="441"/>
      <c r="C50" s="441"/>
      <c r="D50" s="441"/>
      <c r="E50" s="441"/>
      <c r="F50" s="441"/>
      <c r="G50" s="441"/>
      <c r="H50" s="441"/>
      <c r="I50" s="441"/>
      <c r="J50" s="441"/>
      <c r="K50" s="441"/>
      <c r="L50" s="441"/>
      <c r="M50" s="441"/>
      <c r="N50" s="441"/>
      <c r="O50" s="441"/>
      <c r="P50" s="441"/>
      <c r="Q50" s="441"/>
      <c r="R50" s="441"/>
      <c r="S50" s="441"/>
      <c r="T50" s="441"/>
      <c r="U50" s="441"/>
      <c r="V50" s="441"/>
      <c r="W50" s="441"/>
      <c r="X50" s="441"/>
      <c r="Y50" s="441"/>
      <c r="Z50" s="441"/>
      <c r="AA50" s="441"/>
      <c r="AB50" s="441"/>
      <c r="AC50" s="441"/>
    </row>
    <row r="51" spans="1:29" x14ac:dyDescent="0.2">
      <c r="A51" s="441"/>
      <c r="B51" s="441"/>
      <c r="C51" s="441"/>
      <c r="D51" s="441"/>
      <c r="E51" s="441"/>
      <c r="F51" s="441"/>
      <c r="G51" s="441"/>
      <c r="H51" s="441"/>
      <c r="I51" s="441"/>
      <c r="J51" s="441"/>
      <c r="K51" s="441"/>
      <c r="L51" s="441"/>
      <c r="M51" s="441"/>
      <c r="N51" s="441"/>
      <c r="O51" s="441"/>
      <c r="P51" s="441"/>
      <c r="Q51" s="441"/>
      <c r="R51" s="441"/>
      <c r="S51" s="441"/>
      <c r="T51" s="441"/>
      <c r="U51" s="441"/>
      <c r="V51" s="441"/>
      <c r="W51" s="441"/>
      <c r="X51" s="441"/>
      <c r="Y51" s="441"/>
      <c r="Z51" s="441"/>
      <c r="AA51" s="441"/>
      <c r="AB51" s="441"/>
      <c r="AC51" s="441"/>
    </row>
    <row r="52" spans="1:29" x14ac:dyDescent="0.2">
      <c r="A52" s="441"/>
      <c r="B52" s="441"/>
      <c r="C52" s="441"/>
      <c r="D52" s="441"/>
      <c r="E52" s="441"/>
      <c r="F52" s="441"/>
      <c r="G52" s="441"/>
      <c r="H52" s="441"/>
      <c r="I52" s="441"/>
      <c r="J52" s="441"/>
      <c r="K52" s="441"/>
      <c r="L52" s="441"/>
      <c r="M52" s="441"/>
      <c r="N52" s="441"/>
      <c r="O52" s="441"/>
      <c r="P52" s="441"/>
      <c r="Q52" s="441"/>
      <c r="R52" s="441"/>
      <c r="S52" s="441"/>
      <c r="T52" s="441"/>
      <c r="U52" s="441"/>
      <c r="V52" s="441"/>
      <c r="W52" s="441"/>
      <c r="X52" s="441"/>
      <c r="Y52" s="441"/>
      <c r="Z52" s="441"/>
      <c r="AA52" s="441"/>
      <c r="AB52" s="441"/>
      <c r="AC52" s="441"/>
    </row>
    <row r="53" spans="1:29" x14ac:dyDescent="0.2">
      <c r="A53" s="441"/>
      <c r="B53" s="441"/>
      <c r="C53" s="441"/>
      <c r="D53" s="441"/>
      <c r="E53" s="441"/>
      <c r="F53" s="441"/>
      <c r="G53" s="441"/>
      <c r="H53" s="441"/>
      <c r="I53" s="441"/>
      <c r="J53" s="441"/>
      <c r="K53" s="441"/>
      <c r="L53" s="441"/>
      <c r="M53" s="441"/>
      <c r="N53" s="441"/>
      <c r="O53" s="441"/>
      <c r="P53" s="441"/>
      <c r="Q53" s="441"/>
      <c r="R53" s="441"/>
      <c r="S53" s="441"/>
      <c r="T53" s="441"/>
      <c r="U53" s="441"/>
      <c r="V53" s="441"/>
      <c r="W53" s="441"/>
      <c r="X53" s="441"/>
      <c r="Y53" s="441"/>
      <c r="Z53" s="441"/>
      <c r="AA53" s="441"/>
      <c r="AB53" s="441"/>
      <c r="AC53" s="441"/>
    </row>
    <row r="54" spans="1:29" x14ac:dyDescent="0.2">
      <c r="A54" s="441"/>
      <c r="B54" s="441"/>
      <c r="C54" s="441"/>
      <c r="D54" s="441"/>
      <c r="E54" s="441"/>
      <c r="F54" s="441"/>
      <c r="G54" s="441"/>
      <c r="H54" s="441"/>
      <c r="I54" s="441"/>
      <c r="J54" s="441"/>
      <c r="K54" s="441"/>
      <c r="L54" s="441"/>
      <c r="M54" s="441"/>
      <c r="N54" s="441"/>
      <c r="O54" s="441"/>
      <c r="P54" s="441"/>
      <c r="Q54" s="441"/>
      <c r="R54" s="441"/>
      <c r="S54" s="441"/>
      <c r="T54" s="441"/>
      <c r="U54" s="441"/>
      <c r="V54" s="441"/>
      <c r="W54" s="441"/>
      <c r="X54" s="441"/>
      <c r="Y54" s="441"/>
      <c r="Z54" s="441"/>
      <c r="AA54" s="441"/>
      <c r="AB54" s="441"/>
      <c r="AC54" s="441"/>
    </row>
    <row r="55" spans="1:29" x14ac:dyDescent="0.2">
      <c r="A55" s="441"/>
      <c r="B55" s="441"/>
      <c r="C55" s="441"/>
      <c r="D55" s="441"/>
      <c r="E55" s="441"/>
      <c r="F55" s="441"/>
      <c r="G55" s="441"/>
      <c r="H55" s="441"/>
      <c r="I55" s="441"/>
      <c r="J55" s="441"/>
      <c r="K55" s="441"/>
      <c r="L55" s="441"/>
      <c r="M55" s="441"/>
      <c r="N55" s="441"/>
      <c r="O55" s="441"/>
      <c r="P55" s="441"/>
      <c r="Q55" s="441"/>
      <c r="R55" s="441"/>
      <c r="S55" s="441"/>
      <c r="T55" s="441"/>
      <c r="U55" s="441"/>
      <c r="V55" s="441"/>
      <c r="W55" s="441"/>
      <c r="X55" s="441"/>
      <c r="Y55" s="441"/>
      <c r="Z55" s="441"/>
      <c r="AA55" s="441"/>
      <c r="AB55" s="441"/>
      <c r="AC55" s="441"/>
    </row>
    <row r="56" spans="1:29" x14ac:dyDescent="0.2">
      <c r="A56" s="441"/>
      <c r="B56" s="441"/>
      <c r="C56" s="441"/>
      <c r="D56" s="441"/>
      <c r="E56" s="441"/>
      <c r="F56" s="441"/>
      <c r="G56" s="441"/>
      <c r="H56" s="441"/>
      <c r="I56" s="441"/>
      <c r="J56" s="441"/>
      <c r="K56" s="441"/>
      <c r="L56" s="441"/>
      <c r="M56" s="441"/>
      <c r="N56" s="441"/>
      <c r="O56" s="441"/>
      <c r="P56" s="441"/>
      <c r="Q56" s="441"/>
      <c r="R56" s="441"/>
      <c r="S56" s="441"/>
      <c r="T56" s="441"/>
      <c r="U56" s="441"/>
      <c r="V56" s="441"/>
      <c r="W56" s="441"/>
      <c r="X56" s="441"/>
      <c r="Y56" s="441"/>
      <c r="Z56" s="441"/>
      <c r="AA56" s="441"/>
      <c r="AB56" s="441"/>
      <c r="AC56" s="441"/>
    </row>
    <row r="57" spans="1:29" x14ac:dyDescent="0.2">
      <c r="A57" s="441"/>
      <c r="B57" s="441"/>
      <c r="C57" s="441"/>
      <c r="D57" s="441"/>
      <c r="E57" s="441"/>
      <c r="F57" s="441"/>
      <c r="G57" s="441"/>
      <c r="H57" s="441"/>
      <c r="I57" s="441"/>
      <c r="J57" s="441"/>
      <c r="K57" s="441"/>
      <c r="L57" s="441"/>
      <c r="M57" s="441"/>
      <c r="N57" s="441"/>
      <c r="O57" s="441"/>
      <c r="P57" s="441"/>
      <c r="Q57" s="441"/>
      <c r="R57" s="441"/>
      <c r="S57" s="441"/>
      <c r="T57" s="441"/>
      <c r="U57" s="441"/>
      <c r="V57" s="441"/>
      <c r="W57" s="441"/>
      <c r="X57" s="441"/>
      <c r="Y57" s="441"/>
      <c r="Z57" s="441"/>
      <c r="AA57" s="441"/>
      <c r="AB57" s="441"/>
      <c r="AC57" s="441"/>
    </row>
    <row r="58" spans="1:29" x14ac:dyDescent="0.2">
      <c r="A58" s="441"/>
      <c r="B58" s="441"/>
      <c r="C58" s="441"/>
      <c r="D58" s="441"/>
      <c r="E58" s="441"/>
      <c r="F58" s="441"/>
      <c r="G58" s="441"/>
      <c r="H58" s="441"/>
      <c r="I58" s="441"/>
      <c r="J58" s="441"/>
      <c r="K58" s="441"/>
      <c r="L58" s="441"/>
      <c r="M58" s="441"/>
      <c r="N58" s="441"/>
      <c r="O58" s="441"/>
      <c r="P58" s="441"/>
      <c r="Q58" s="441"/>
      <c r="R58" s="441"/>
      <c r="S58" s="441"/>
      <c r="T58" s="441"/>
      <c r="U58" s="441"/>
      <c r="V58" s="441"/>
      <c r="W58" s="441"/>
      <c r="X58" s="441"/>
      <c r="Y58" s="441"/>
      <c r="Z58" s="441"/>
      <c r="AA58" s="441"/>
      <c r="AB58" s="441"/>
      <c r="AC58" s="441"/>
    </row>
    <row r="59" spans="1:29" x14ac:dyDescent="0.2">
      <c r="A59" s="441"/>
      <c r="B59" s="441"/>
      <c r="C59" s="441"/>
      <c r="D59" s="441"/>
      <c r="E59" s="441"/>
      <c r="F59" s="441"/>
      <c r="G59" s="441"/>
      <c r="H59" s="441"/>
      <c r="I59" s="441"/>
      <c r="J59" s="441"/>
      <c r="K59" s="441"/>
      <c r="L59" s="441"/>
      <c r="M59" s="441"/>
      <c r="N59" s="441"/>
      <c r="O59" s="441"/>
      <c r="P59" s="441"/>
      <c r="Q59" s="441"/>
      <c r="R59" s="441"/>
      <c r="S59" s="441"/>
      <c r="T59" s="441"/>
      <c r="U59" s="441"/>
      <c r="V59" s="441"/>
      <c r="W59" s="441"/>
      <c r="X59" s="441"/>
      <c r="Y59" s="441"/>
      <c r="Z59" s="441"/>
      <c r="AA59" s="441"/>
      <c r="AB59" s="441"/>
      <c r="AC59" s="441"/>
    </row>
    <row r="60" spans="1:29" x14ac:dyDescent="0.2">
      <c r="A60" s="441"/>
      <c r="B60" s="441"/>
      <c r="C60" s="441"/>
      <c r="D60" s="441"/>
      <c r="E60" s="441"/>
      <c r="F60" s="441"/>
      <c r="G60" s="441"/>
      <c r="H60" s="441"/>
      <c r="I60" s="441"/>
      <c r="J60" s="441"/>
      <c r="K60" s="441"/>
      <c r="L60" s="441"/>
      <c r="M60" s="441"/>
      <c r="N60" s="441"/>
      <c r="O60" s="441"/>
      <c r="P60" s="441"/>
      <c r="Q60" s="441"/>
      <c r="R60" s="441"/>
      <c r="S60" s="441"/>
      <c r="T60" s="441"/>
      <c r="U60" s="441"/>
      <c r="V60" s="441"/>
      <c r="W60" s="441"/>
      <c r="X60" s="441"/>
      <c r="Y60" s="441"/>
      <c r="Z60" s="441"/>
      <c r="AA60" s="441"/>
      <c r="AB60" s="441"/>
      <c r="AC60" s="441"/>
    </row>
    <row r="61" spans="1:29" x14ac:dyDescent="0.2">
      <c r="A61" s="441"/>
      <c r="B61" s="441"/>
      <c r="C61" s="441"/>
      <c r="D61" s="441"/>
      <c r="E61" s="441"/>
      <c r="F61" s="441"/>
      <c r="G61" s="441"/>
      <c r="H61" s="441"/>
      <c r="I61" s="441"/>
      <c r="J61" s="441"/>
      <c r="K61" s="441"/>
      <c r="L61" s="441"/>
      <c r="M61" s="441"/>
      <c r="N61" s="441"/>
      <c r="O61" s="441"/>
      <c r="P61" s="441"/>
      <c r="Q61" s="441"/>
      <c r="R61" s="441"/>
      <c r="S61" s="441"/>
      <c r="T61" s="441"/>
      <c r="U61" s="441"/>
      <c r="V61" s="441"/>
      <c r="W61" s="441"/>
      <c r="X61" s="441"/>
      <c r="Y61" s="441"/>
      <c r="Z61" s="441"/>
      <c r="AA61" s="441"/>
      <c r="AB61" s="441"/>
      <c r="AC61" s="441"/>
    </row>
    <row r="62" spans="1:29" x14ac:dyDescent="0.2">
      <c r="A62" s="441"/>
      <c r="B62" s="441"/>
      <c r="C62" s="441"/>
      <c r="D62" s="441"/>
      <c r="E62" s="441"/>
      <c r="F62" s="441"/>
      <c r="G62" s="441"/>
      <c r="H62" s="441"/>
      <c r="I62" s="441"/>
      <c r="J62" s="441"/>
      <c r="K62" s="441"/>
      <c r="L62" s="441"/>
      <c r="M62" s="441"/>
      <c r="N62" s="441"/>
      <c r="O62" s="441"/>
      <c r="P62" s="441"/>
      <c r="Q62" s="441"/>
      <c r="R62" s="441"/>
      <c r="S62" s="441"/>
      <c r="T62" s="441"/>
      <c r="U62" s="441"/>
      <c r="V62" s="441"/>
      <c r="W62" s="441"/>
      <c r="X62" s="441"/>
      <c r="Y62" s="441"/>
      <c r="Z62" s="441"/>
      <c r="AA62" s="441"/>
      <c r="AB62" s="441"/>
      <c r="AC62" s="441"/>
    </row>
    <row r="63" spans="1:29" x14ac:dyDescent="0.2">
      <c r="A63" s="441"/>
      <c r="B63" s="441"/>
      <c r="C63" s="441"/>
      <c r="D63" s="441"/>
      <c r="E63" s="441"/>
      <c r="F63" s="441"/>
      <c r="G63" s="441"/>
      <c r="H63" s="441"/>
      <c r="I63" s="441"/>
      <c r="J63" s="441"/>
      <c r="K63" s="441"/>
      <c r="L63" s="441"/>
      <c r="M63" s="441"/>
      <c r="N63" s="441"/>
      <c r="O63" s="441"/>
      <c r="P63" s="441"/>
      <c r="Q63" s="441"/>
      <c r="R63" s="441"/>
      <c r="S63" s="441"/>
      <c r="T63" s="441"/>
      <c r="U63" s="441"/>
      <c r="V63" s="441"/>
      <c r="W63" s="441"/>
      <c r="X63" s="441"/>
      <c r="Y63" s="441"/>
      <c r="Z63" s="441"/>
      <c r="AA63" s="441"/>
      <c r="AB63" s="441"/>
      <c r="AC63" s="441"/>
    </row>
    <row r="64" spans="1:29" x14ac:dyDescent="0.2">
      <c r="A64" s="441"/>
      <c r="B64" s="441"/>
      <c r="C64" s="441"/>
      <c r="D64" s="441"/>
      <c r="E64" s="441"/>
      <c r="F64" s="441"/>
      <c r="G64" s="441"/>
      <c r="H64" s="441"/>
      <c r="I64" s="441"/>
      <c r="J64" s="441"/>
      <c r="K64" s="441"/>
      <c r="L64" s="441"/>
      <c r="M64" s="441"/>
      <c r="N64" s="441"/>
      <c r="O64" s="441"/>
      <c r="P64" s="441"/>
      <c r="Q64" s="441"/>
      <c r="R64" s="441"/>
      <c r="S64" s="441"/>
      <c r="T64" s="441"/>
      <c r="U64" s="441"/>
      <c r="V64" s="441"/>
      <c r="W64" s="441"/>
      <c r="X64" s="441"/>
      <c r="Y64" s="441"/>
      <c r="Z64" s="441"/>
      <c r="AA64" s="441"/>
      <c r="AB64" s="441"/>
      <c r="AC64" s="441"/>
    </row>
    <row r="65" spans="1:29" x14ac:dyDescent="0.2">
      <c r="A65" s="441"/>
      <c r="B65" s="441"/>
      <c r="C65" s="441"/>
      <c r="D65" s="441"/>
      <c r="E65" s="441"/>
      <c r="F65" s="441"/>
      <c r="G65" s="441"/>
      <c r="H65" s="441"/>
      <c r="I65" s="441"/>
      <c r="J65" s="441"/>
      <c r="K65" s="441"/>
      <c r="L65" s="441"/>
      <c r="M65" s="441"/>
      <c r="N65" s="441"/>
      <c r="O65" s="441"/>
      <c r="P65" s="441"/>
      <c r="Q65" s="441"/>
      <c r="R65" s="441"/>
      <c r="S65" s="441"/>
      <c r="T65" s="441"/>
      <c r="U65" s="441"/>
      <c r="V65" s="441"/>
      <c r="W65" s="441"/>
      <c r="X65" s="441"/>
      <c r="Y65" s="441"/>
      <c r="Z65" s="441"/>
      <c r="AA65" s="441"/>
      <c r="AB65" s="441"/>
      <c r="AC65" s="441"/>
    </row>
    <row r="66" spans="1:29" x14ac:dyDescent="0.2">
      <c r="A66" s="441"/>
      <c r="B66" s="441"/>
      <c r="C66" s="441"/>
      <c r="D66" s="441"/>
      <c r="E66" s="441"/>
      <c r="F66" s="441"/>
      <c r="G66" s="441"/>
      <c r="H66" s="441"/>
      <c r="I66" s="441"/>
      <c r="J66" s="441"/>
      <c r="K66" s="441"/>
      <c r="L66" s="441"/>
      <c r="M66" s="441"/>
      <c r="N66" s="441"/>
      <c r="O66" s="441"/>
      <c r="P66" s="441"/>
      <c r="Q66" s="441"/>
      <c r="R66" s="441"/>
      <c r="S66" s="441"/>
      <c r="T66" s="441"/>
      <c r="U66" s="441"/>
      <c r="V66" s="441"/>
      <c r="W66" s="441"/>
      <c r="X66" s="441"/>
      <c r="Y66" s="441"/>
      <c r="Z66" s="441"/>
      <c r="AA66" s="441"/>
      <c r="AB66" s="441"/>
      <c r="AC66" s="441"/>
    </row>
    <row r="67" spans="1:29" x14ac:dyDescent="0.2">
      <c r="A67" s="441"/>
      <c r="B67" s="441"/>
      <c r="C67" s="441"/>
      <c r="D67" s="441"/>
      <c r="E67" s="441"/>
      <c r="F67" s="441"/>
      <c r="G67" s="441"/>
      <c r="H67" s="441"/>
      <c r="I67" s="441"/>
      <c r="J67" s="441"/>
      <c r="K67" s="441"/>
      <c r="L67" s="441"/>
      <c r="M67" s="441"/>
      <c r="N67" s="441"/>
      <c r="O67" s="441"/>
      <c r="P67" s="441"/>
      <c r="Q67" s="441"/>
      <c r="R67" s="441"/>
      <c r="S67" s="441"/>
      <c r="T67" s="441"/>
      <c r="U67" s="441"/>
      <c r="V67" s="441"/>
      <c r="W67" s="441"/>
      <c r="X67" s="441"/>
      <c r="Y67" s="441"/>
      <c r="Z67" s="441"/>
      <c r="AA67" s="441"/>
      <c r="AB67" s="441"/>
      <c r="AC67" s="441"/>
    </row>
    <row r="68" spans="1:29" x14ac:dyDescent="0.2">
      <c r="A68" s="441"/>
      <c r="B68" s="441"/>
      <c r="C68" s="441"/>
      <c r="D68" s="441"/>
      <c r="E68" s="441"/>
      <c r="F68" s="441"/>
      <c r="G68" s="441"/>
      <c r="H68" s="441"/>
      <c r="I68" s="441"/>
      <c r="J68" s="441"/>
      <c r="K68" s="441"/>
      <c r="L68" s="441"/>
      <c r="M68" s="441"/>
      <c r="N68" s="441"/>
      <c r="O68" s="441"/>
      <c r="P68" s="441"/>
      <c r="Q68" s="441"/>
      <c r="R68" s="441"/>
      <c r="S68" s="441"/>
      <c r="T68" s="441"/>
      <c r="U68" s="441"/>
      <c r="V68" s="441"/>
      <c r="W68" s="441"/>
      <c r="X68" s="441"/>
      <c r="Y68" s="441"/>
      <c r="Z68" s="441"/>
      <c r="AA68" s="441"/>
      <c r="AB68" s="441"/>
      <c r="AC68" s="441"/>
    </row>
    <row r="69" spans="1:29" x14ac:dyDescent="0.2">
      <c r="A69" s="441"/>
      <c r="B69" s="441"/>
      <c r="C69" s="441"/>
      <c r="D69" s="441"/>
      <c r="E69" s="441"/>
      <c r="F69" s="441"/>
      <c r="G69" s="441"/>
      <c r="H69" s="441"/>
      <c r="I69" s="441"/>
      <c r="J69" s="441"/>
      <c r="K69" s="441"/>
      <c r="L69" s="441"/>
      <c r="M69" s="441"/>
      <c r="N69" s="441"/>
      <c r="O69" s="441"/>
      <c r="P69" s="441"/>
      <c r="Q69" s="441"/>
      <c r="R69" s="441"/>
      <c r="S69" s="441"/>
      <c r="T69" s="441"/>
      <c r="U69" s="441"/>
      <c r="V69" s="441"/>
      <c r="W69" s="441"/>
      <c r="X69" s="441"/>
      <c r="Y69" s="441"/>
      <c r="Z69" s="441"/>
      <c r="AA69" s="441"/>
      <c r="AB69" s="441"/>
      <c r="AC69" s="441"/>
    </row>
    <row r="70" spans="1:29" x14ac:dyDescent="0.2">
      <c r="A70" s="441"/>
      <c r="B70" s="441"/>
      <c r="C70" s="441"/>
      <c r="D70" s="441"/>
      <c r="E70" s="441"/>
      <c r="F70" s="441"/>
      <c r="G70" s="441"/>
      <c r="H70" s="441"/>
      <c r="I70" s="441"/>
      <c r="J70" s="441"/>
      <c r="K70" s="441"/>
      <c r="L70" s="441"/>
      <c r="M70" s="441"/>
      <c r="N70" s="441"/>
      <c r="O70" s="441"/>
      <c r="P70" s="441"/>
      <c r="Q70" s="441"/>
      <c r="R70" s="441"/>
      <c r="S70" s="441"/>
      <c r="T70" s="441"/>
      <c r="U70" s="441"/>
      <c r="V70" s="441"/>
      <c r="W70" s="441"/>
      <c r="X70" s="441"/>
      <c r="Y70" s="441"/>
      <c r="Z70" s="441"/>
      <c r="AA70" s="441"/>
      <c r="AB70" s="441"/>
      <c r="AC70" s="441"/>
    </row>
    <row r="71" spans="1:29" x14ac:dyDescent="0.2">
      <c r="A71" s="441"/>
      <c r="B71" s="441"/>
      <c r="C71" s="441"/>
      <c r="D71" s="441"/>
      <c r="E71" s="441"/>
      <c r="F71" s="441"/>
      <c r="G71" s="441"/>
      <c r="H71" s="441"/>
      <c r="I71" s="441"/>
      <c r="J71" s="441"/>
      <c r="K71" s="441"/>
      <c r="L71" s="441"/>
      <c r="M71" s="441"/>
      <c r="N71" s="441"/>
      <c r="O71" s="441"/>
      <c r="P71" s="441"/>
      <c r="Q71" s="441"/>
      <c r="R71" s="441"/>
      <c r="S71" s="441"/>
      <c r="T71" s="441"/>
      <c r="U71" s="441"/>
      <c r="V71" s="441"/>
      <c r="W71" s="441"/>
      <c r="X71" s="441"/>
      <c r="Y71" s="441"/>
      <c r="Z71" s="441"/>
      <c r="AA71" s="441"/>
      <c r="AB71" s="441"/>
      <c r="AC71" s="441"/>
    </row>
    <row r="72" spans="1:29" x14ac:dyDescent="0.2">
      <c r="A72" s="441"/>
      <c r="B72" s="441"/>
      <c r="C72" s="441"/>
      <c r="D72" s="441"/>
      <c r="E72" s="441"/>
      <c r="F72" s="441"/>
      <c r="G72" s="441"/>
      <c r="H72" s="441"/>
      <c r="I72" s="441"/>
      <c r="J72" s="441"/>
      <c r="K72" s="441"/>
      <c r="L72" s="441"/>
      <c r="M72" s="441"/>
      <c r="N72" s="441"/>
      <c r="O72" s="441"/>
      <c r="P72" s="441"/>
      <c r="Q72" s="441"/>
      <c r="R72" s="441"/>
      <c r="S72" s="441"/>
      <c r="T72" s="441"/>
      <c r="U72" s="441"/>
      <c r="V72" s="441"/>
      <c r="W72" s="441"/>
      <c r="X72" s="441"/>
      <c r="Y72" s="441"/>
      <c r="Z72" s="441"/>
      <c r="AA72" s="441"/>
      <c r="AB72" s="441"/>
      <c r="AC72" s="441"/>
    </row>
    <row r="73" spans="1:29" x14ac:dyDescent="0.2">
      <c r="A73" s="441"/>
      <c r="B73" s="441"/>
      <c r="C73" s="441"/>
      <c r="D73" s="441"/>
      <c r="E73" s="441"/>
      <c r="F73" s="441"/>
      <c r="G73" s="441"/>
      <c r="H73" s="441"/>
      <c r="I73" s="441"/>
      <c r="J73" s="441"/>
      <c r="K73" s="441"/>
      <c r="L73" s="441"/>
      <c r="M73" s="441"/>
      <c r="N73" s="441"/>
      <c r="O73" s="441"/>
      <c r="P73" s="441"/>
      <c r="Q73" s="441"/>
      <c r="R73" s="441"/>
      <c r="S73" s="441"/>
      <c r="T73" s="441"/>
      <c r="U73" s="441"/>
      <c r="V73" s="441"/>
      <c r="W73" s="441"/>
      <c r="X73" s="441"/>
      <c r="Y73" s="441"/>
      <c r="Z73" s="441"/>
      <c r="AA73" s="441"/>
      <c r="AB73" s="441"/>
      <c r="AC73" s="441"/>
    </row>
    <row r="74" spans="1:29" x14ac:dyDescent="0.2">
      <c r="A74" s="441"/>
      <c r="B74" s="441"/>
      <c r="C74" s="441"/>
      <c r="D74" s="441"/>
      <c r="E74" s="441"/>
      <c r="F74" s="441"/>
      <c r="G74" s="441"/>
      <c r="H74" s="441"/>
      <c r="I74" s="441"/>
      <c r="J74" s="441"/>
      <c r="K74" s="441"/>
      <c r="L74" s="441"/>
      <c r="M74" s="441"/>
      <c r="N74" s="441"/>
      <c r="O74" s="441"/>
      <c r="P74" s="441"/>
      <c r="Q74" s="441"/>
      <c r="R74" s="441"/>
      <c r="S74" s="441"/>
      <c r="T74" s="441"/>
      <c r="U74" s="441"/>
      <c r="V74" s="441"/>
      <c r="W74" s="441"/>
      <c r="X74" s="441"/>
      <c r="Y74" s="441"/>
      <c r="Z74" s="441"/>
      <c r="AA74" s="441"/>
      <c r="AB74" s="441"/>
      <c r="AC74" s="441" t="s">
        <v>200</v>
      </c>
    </row>
  </sheetData>
  <sheetProtection password="C730" sheet="1" selectLockedCells="1"/>
  <mergeCells count="15">
    <mergeCell ref="C19:L19"/>
    <mergeCell ref="C3:G4"/>
    <mergeCell ref="C9:L9"/>
    <mergeCell ref="C10:L10"/>
    <mergeCell ref="C11:L15"/>
    <mergeCell ref="C17:F17"/>
    <mergeCell ref="D25:L25"/>
    <mergeCell ref="C27:M27"/>
    <mergeCell ref="C28:L28"/>
    <mergeCell ref="C20:H20"/>
    <mergeCell ref="I20:J20"/>
    <mergeCell ref="C21:H21"/>
    <mergeCell ref="I21:J21"/>
    <mergeCell ref="C22:H22"/>
    <mergeCell ref="I22:J22"/>
  </mergeCells>
  <conditionalFormatting sqref="L16">
    <cfRule type="expression" dxfId="148" priority="45">
      <formula>AND(C16&lt;&gt;"",L16&lt;&gt;0,LEFT(C16,3)&lt;&gt;"Bsp")</formula>
    </cfRule>
  </conditionalFormatting>
  <conditionalFormatting sqref="J16">
    <cfRule type="expression" dxfId="147" priority="36">
      <formula>LEFT(J16,3)="Bsp"</formula>
    </cfRule>
    <cfRule type="expression" dxfId="146" priority="37">
      <formula>AND(T16&gt;0,OR(J16="",LEFT(J16,3)="Bsp"))</formula>
    </cfRule>
  </conditionalFormatting>
  <conditionalFormatting sqref="J16">
    <cfRule type="expression" dxfId="145" priority="38">
      <formula>J16&lt;&gt;""</formula>
    </cfRule>
  </conditionalFormatting>
  <conditionalFormatting sqref="K16">
    <cfRule type="expression" dxfId="144" priority="33">
      <formula>LEFT(K16,3)="Bsp"</formula>
    </cfRule>
    <cfRule type="expression" dxfId="143" priority="34">
      <formula>AND(U16&gt;0,OR(K16="",LEFT(K16,3)="Bsp"))</formula>
    </cfRule>
  </conditionalFormatting>
  <conditionalFormatting sqref="K16">
    <cfRule type="expression" dxfId="142" priority="32">
      <formula>K16&lt;&gt;""</formula>
    </cfRule>
  </conditionalFormatting>
  <conditionalFormatting sqref="L17">
    <cfRule type="expression" dxfId="141" priority="25">
      <formula>L17&lt;&gt;""</formula>
    </cfRule>
  </conditionalFormatting>
  <conditionalFormatting sqref="L21:L22">
    <cfRule type="expression" dxfId="140" priority="17">
      <formula>AND(C21&lt;&gt;"",L21&lt;&gt;0,LEFT(C21,3)&lt;&gt;"Bsp")</formula>
    </cfRule>
  </conditionalFormatting>
  <conditionalFormatting sqref="C21:C22">
    <cfRule type="expression" dxfId="139" priority="14">
      <formula>LEFT(C21,3)="Bsp"</formula>
    </cfRule>
    <cfRule type="expression" dxfId="138" priority="16">
      <formula>AND(L21&gt;0,OR(C21="",LEFT(C21,3)="Bsp"))</formula>
    </cfRule>
  </conditionalFormatting>
  <conditionalFormatting sqref="C21:C22">
    <cfRule type="expression" dxfId="137" priority="15">
      <formula>AND(C21&lt;&gt;"",L21&lt;&gt;0,LEFT(C21,3)&lt;&gt;"Bsp")</formula>
    </cfRule>
  </conditionalFormatting>
  <conditionalFormatting sqref="K21:K22">
    <cfRule type="expression" dxfId="136" priority="19">
      <formula>LEFT(K21,3)="Bsp"</formula>
    </cfRule>
    <cfRule type="expression" dxfId="135" priority="20">
      <formula>AND(U21&gt;0,OR(K21="",LEFT(K21,3)="Bsp"))</formula>
    </cfRule>
  </conditionalFormatting>
  <conditionalFormatting sqref="K21:K22">
    <cfRule type="expression" dxfId="134" priority="12">
      <formula>AND(C21&lt;&gt;"",L21&lt;&gt;0,LEFT(C21,3)&lt;&gt;"Bsp", K21&gt;0)</formula>
    </cfRule>
  </conditionalFormatting>
  <conditionalFormatting sqref="K21:K22">
    <cfRule type="expression" dxfId="133" priority="11">
      <formula>K21&lt;&gt;""</formula>
    </cfRule>
  </conditionalFormatting>
  <conditionalFormatting sqref="C25:L25">
    <cfRule type="expression" dxfId="132" priority="22">
      <formula>$F$6&gt;0</formula>
    </cfRule>
  </conditionalFormatting>
  <conditionalFormatting sqref="H17">
    <cfRule type="expression" dxfId="131" priority="6">
      <formula>H17&lt;&gt;""</formula>
    </cfRule>
  </conditionalFormatting>
  <conditionalFormatting sqref="I21:J22">
    <cfRule type="expression" dxfId="130" priority="1">
      <formula>I21&lt;&gt;""</formula>
    </cfRule>
  </conditionalFormatting>
  <conditionalFormatting sqref="H17 L17">
    <cfRule type="expression" dxfId="129" priority="3">
      <formula>$F$6&gt;5000</formula>
    </cfRule>
  </conditionalFormatting>
  <dataValidations count="3">
    <dataValidation type="whole" operator="greaterThan" allowBlank="1" showInputMessage="1" showErrorMessage="1" sqref="I21:J22">
      <formula1>0</formula1>
    </dataValidation>
    <dataValidation type="list" allowBlank="1" showInputMessage="1" showErrorMessage="1" sqref="C21">
      <formula1>INDIRECT("F0850ÖA")</formula1>
    </dataValidation>
    <dataValidation type="decimal" operator="greaterThanOrEqual" allowBlank="1" showInputMessage="1" showErrorMessage="1" errorTitle="Hinweis" error="Die Höhe der Ausgaben ist zu niedrig. Bitte tragen Sie diese Ausgabe in die Position 0838 (Gegenstände &lt; 800 €) ein. " sqref="K21:K22">
      <formula1>800</formula1>
    </dataValidation>
  </dataValidations>
  <printOptions horizontalCentered="1"/>
  <pageMargins left="0.39370078740157483" right="0.19685039370078741" top="0.19685039370078741" bottom="0.19685039370078741" header="0" footer="0"/>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2</xdr:col>
                    <xdr:colOff>47625</xdr:colOff>
                    <xdr:row>24</xdr:row>
                    <xdr:rowOff>38100</xdr:rowOff>
                  </from>
                  <to>
                    <xdr:col>2</xdr:col>
                    <xdr:colOff>295275</xdr:colOff>
                    <xdr:row>24</xdr:row>
                    <xdr:rowOff>247650</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2</xdr:col>
                    <xdr:colOff>47625</xdr:colOff>
                    <xdr:row>24</xdr:row>
                    <xdr:rowOff>38100</xdr:rowOff>
                  </from>
                  <to>
                    <xdr:col>2</xdr:col>
                    <xdr:colOff>295275</xdr:colOff>
                    <xdr:row>24</xdr:row>
                    <xdr:rowOff>247650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4" id="{968F86B6-3B3A-482F-B557-6B1AB7C9D91F}">
            <xm:f>F6&gt;'\Users\nils.radeisen\Desktop\KSMNeu23\[Vorhabenbeschreibung_4.1.8b+4.1.10b+4.1.10c_KSM_Anschlussvorhaben_2307_V8.xlsx]menu'!#REF!</xm:f>
            <x14:dxf>
              <font>
                <color rgb="FFFF0000"/>
              </font>
              <fill>
                <patternFill patternType="none">
                  <bgColor auto="1"/>
                </patternFill>
              </fill>
            </x14:dxf>
          </x14:cfRule>
          <xm:sqref>F6</xm:sqref>
        </x14:conditionalFormatting>
        <x14:conditionalFormatting xmlns:xm="http://schemas.microsoft.com/office/excel/2006/main">
          <x14:cfRule type="expression" priority="40" id="{C6101022-4AAB-4CF0-8CF4-21029B2DEB77}">
            <xm:f>'\Users\nils.radeisen\Desktop\KSMNeu23\[Vorhabenbeschreibung_4.1.8b+4.1.10b+4.1.10c_KSM_Anschlussvorhaben_2307_V8.xlsx]menu'!#REF!=FALSE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C6:F6 H3:M6 C7:M9 H16:M16 K17 M17:M18 C19:M19 C20:C22 K20:M22 I20:I22 C10 M10:M15 C23:M28</xm:sqref>
        </x14:conditionalFormatting>
        <x14:conditionalFormatting xmlns:xm="http://schemas.microsoft.com/office/excel/2006/main">
          <x14:cfRule type="expression" priority="43" id="{290A1039-9C4C-41CB-ADB0-79865D73B307}">
            <xm:f>'\Users\nils.radeisen\Desktop\KSMNeu23\[Vorhabenbeschreibung_4.1.8b+4.1.10b+4.1.10c_KSM_Anschlussvorhaben_2307_V8.xlsx]menu'!#REF!=FALSE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C10</xm:sqref>
        </x14:conditionalFormatting>
        <x14:conditionalFormatting xmlns:xm="http://schemas.microsoft.com/office/excel/2006/main">
          <x14:cfRule type="expression" priority="42" id="{CA64C8D9-611C-44FC-A402-DF6DDC629777}">
            <xm:f>'\Users\nils.radeisen\Desktop\KSMNeu23\[Vorhabenbeschreibung_4.1.8b+4.1.10b+4.1.10c_KSM_Anschlussvorhaben_2307_V8.xlsx]menu'!#REF!=FALSE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C27</xm:sqref>
        </x14:conditionalFormatting>
        <x14:conditionalFormatting xmlns:xm="http://schemas.microsoft.com/office/excel/2006/main">
          <x14:cfRule type="expression" priority="41" id="{C67E574F-68A9-4882-9D01-2E94C81696C9}">
            <xm:f>'\Users\nils.radeisen\Desktop\KSMNeu23\[Vorhabenbeschreibung_4.1.8b+4.1.10b+4.1.10c_KSM_Anschlussvorhaben_2307_V8.xlsx]menu'!#REF!=FALSE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C9:L9</xm:sqref>
        </x14:conditionalFormatting>
        <x14:conditionalFormatting xmlns:xm="http://schemas.microsoft.com/office/excel/2006/main">
          <x14:cfRule type="expression" priority="39" id="{AE253390-8E8B-4D4C-91C8-AFF0841C5FBA}">
            <xm:f>'\Users\nils.radeisen\Desktop\KSMNeu23\[Vorhabenbeschreibung_4.1.8b+4.1.10b+4.1.10c_KSM_Anschlussvorhaben_2307_V8.xlsx]menu'!#REF!=FALSE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L16:M16 H16:I16 M17:M18 K17</xm:sqref>
        </x14:conditionalFormatting>
        <x14:conditionalFormatting xmlns:xm="http://schemas.microsoft.com/office/excel/2006/main">
          <x14:cfRule type="expression" priority="35" id="{25C2BEA1-3640-49AC-84D6-6775A1F1F6FE}">
            <xm:f>'\Users\nils.radeisen\Desktop\KSMNeu23\[Vorhabenbeschreibung_4.1.8b+4.1.10b+4.1.10c_KSM_Anschlussvorhaben_2307_V8.xlsx]menu'!#REF!=FALSE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J16</xm:sqref>
        </x14:conditionalFormatting>
        <x14:conditionalFormatting xmlns:xm="http://schemas.microsoft.com/office/excel/2006/main">
          <x14:cfRule type="expression" priority="31" id="{DDACB0C0-D827-43ED-812D-AF33B8F5C05F}">
            <xm:f>'\Users\nils.radeisen\Desktop\KSMNeu23\[Vorhabenbeschreibung_4.1.8b+4.1.10b+4.1.10c_KSM_Anschlussvorhaben_2307_V8.xlsx]menu'!#REF!=FALSE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K16</xm:sqref>
        </x14:conditionalFormatting>
        <x14:conditionalFormatting xmlns:xm="http://schemas.microsoft.com/office/excel/2006/main">
          <x14:cfRule type="expression" priority="30" id="{7C20194F-8FCE-4D1A-8ABE-01188C0924B1}">
            <xm:f>'\Users\nils.radeisen\Desktop\KSMNeu23\[Vorhabenbeschreibung_4.1.8b+4.1.10b+4.1.10c_KSM_Anschlussvorhaben_2307_V8.xlsx]menu'!#REF!=FALSE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G6</xm:sqref>
        </x14:conditionalFormatting>
        <x14:conditionalFormatting xmlns:xm="http://schemas.microsoft.com/office/excel/2006/main">
          <x14:cfRule type="iconSet" priority="29" id="{BE091BFD-F041-4C22-9CF7-436D6371A0D1}">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G6</xm:sqref>
        </x14:conditionalFormatting>
        <x14:conditionalFormatting xmlns:xm="http://schemas.microsoft.com/office/excel/2006/main">
          <x14:cfRule type="expression" priority="18" id="{134E27FC-5AA8-4D34-B61C-F14B601DDFE5}">
            <xm:f>menu!$B$51=TRUE</xm:f>
            <x14:dxf>
              <fill>
                <patternFill>
                  <bgColor rgb="FFEBF1DE"/>
                </patternFill>
              </fill>
            </x14:dxf>
          </x14:cfRule>
          <xm:sqref>C25:L25</xm:sqref>
        </x14:conditionalFormatting>
        <x14:conditionalFormatting xmlns:xm="http://schemas.microsoft.com/office/excel/2006/main">
          <x14:cfRule type="iconSet" priority="13" id="{14B9B1B7-7B78-41FD-899D-B88F3882940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M25</xm:sqref>
        </x14:conditionalFormatting>
        <x14:conditionalFormatting xmlns:xm="http://schemas.microsoft.com/office/excel/2006/main">
          <x14:cfRule type="iconSet" priority="21" id="{2EB1F184-24F8-4119-917F-C6B74CDE43F1}">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M21:M22</xm:sqref>
        </x14:conditionalFormatting>
        <x14:conditionalFormatting xmlns:xm="http://schemas.microsoft.com/office/excel/2006/main">
          <x14:cfRule type="expression" priority="4" id="{A6E2565C-25B1-4AFA-A610-469AEE7C0649}">
            <xm:f>'\Users\nils.radeisen\Desktop\KSMNeu23\[Vorhabenbeschreibung_4.1.8b+4.1.10b+4.1.10c_KSM_Anschlussvorhaben_2307_V8.xlsx]menu'!#REF!=FALSE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C17</xm:sqref>
        </x14:conditionalFormatting>
        <x14:conditionalFormatting xmlns:xm="http://schemas.microsoft.com/office/excel/2006/main">
          <x14:cfRule type="iconSet" priority="46" id="{9E5786AD-25ED-4222-94CD-942A804A6A2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M14:M15</xm:sqref>
        </x14:conditionalFormatting>
        <x14:conditionalFormatting xmlns:xm="http://schemas.microsoft.com/office/excel/2006/main">
          <x14:cfRule type="iconSet" priority="47" id="{D72A3111-21A2-4B1B-A3F9-BE9C9ED04CB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M16:M18</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64"/>
  <sheetViews>
    <sheetView showGridLines="0" showRowColHeaders="0" zoomScale="90" zoomScaleNormal="90" workbookViewId="0">
      <selection activeCell="E20" sqref="E20"/>
    </sheetView>
  </sheetViews>
  <sheetFormatPr baseColWidth="10" defaultColWidth="11.42578125" defaultRowHeight="12" x14ac:dyDescent="0.2"/>
  <cols>
    <col min="1" max="2" width="2.28515625" style="69" customWidth="1"/>
    <col min="3" max="3" width="6" style="69" customWidth="1"/>
    <col min="4" max="4" width="12.28515625" style="69" customWidth="1"/>
    <col min="5" max="6" width="16.5703125" style="69" customWidth="1"/>
    <col min="7" max="7" width="14.28515625" style="69" customWidth="1"/>
    <col min="8" max="8" width="3.5703125" style="69" customWidth="1"/>
    <col min="9" max="9" width="10.28515625" style="69" customWidth="1"/>
    <col min="10" max="10" width="4.7109375" style="69" customWidth="1"/>
    <col min="11" max="11" width="14.28515625" style="69" customWidth="1"/>
    <col min="12" max="12" width="3.5703125" style="69" customWidth="1"/>
    <col min="13" max="14" width="15.28515625" style="69" customWidth="1"/>
    <col min="15" max="15" width="3.42578125" style="69" customWidth="1"/>
    <col min="16" max="16" width="2.28515625" style="69" customWidth="1"/>
    <col min="17" max="16384" width="11.42578125" style="69"/>
  </cols>
  <sheetData>
    <row r="1" spans="1:31" x14ac:dyDescent="0.2">
      <c r="A1" s="441" t="s">
        <v>200</v>
      </c>
      <c r="B1" s="441"/>
      <c r="C1" s="441"/>
      <c r="D1" s="441"/>
      <c r="E1" s="441"/>
      <c r="F1" s="441"/>
      <c r="G1" s="441"/>
      <c r="H1" s="441"/>
      <c r="I1" s="441"/>
      <c r="J1" s="441"/>
      <c r="K1" s="441"/>
      <c r="L1" s="441"/>
      <c r="M1" s="441"/>
      <c r="N1" s="441"/>
      <c r="O1" s="441"/>
      <c r="P1" s="441"/>
      <c r="Q1" s="441"/>
      <c r="R1" s="441"/>
      <c r="S1" s="441"/>
      <c r="T1" s="441"/>
      <c r="U1" s="441"/>
      <c r="V1" s="441"/>
      <c r="W1" s="441"/>
      <c r="X1" s="441"/>
      <c r="Y1" s="441"/>
      <c r="Z1" s="441"/>
      <c r="AA1" s="441"/>
      <c r="AB1" s="441"/>
      <c r="AC1" s="441"/>
      <c r="AD1" s="441"/>
      <c r="AE1" s="441"/>
    </row>
    <row r="2" spans="1:31" x14ac:dyDescent="0.2">
      <c r="A2" s="441"/>
      <c r="Q2" s="441"/>
      <c r="R2" s="441"/>
      <c r="S2" s="441"/>
      <c r="T2" s="441"/>
      <c r="U2" s="441"/>
      <c r="V2" s="441"/>
      <c r="W2" s="441"/>
      <c r="X2" s="441"/>
      <c r="Y2" s="441"/>
      <c r="Z2" s="441"/>
      <c r="AA2" s="441"/>
      <c r="AB2" s="441"/>
      <c r="AC2" s="441"/>
      <c r="AD2" s="441"/>
      <c r="AE2" s="441"/>
    </row>
    <row r="3" spans="1:31" ht="17.25" customHeight="1" x14ac:dyDescent="0.2">
      <c r="A3" s="441"/>
      <c r="C3" s="829" t="s">
        <v>86</v>
      </c>
      <c r="D3" s="829"/>
      <c r="E3" s="829"/>
      <c r="F3" s="829"/>
      <c r="G3" s="829"/>
      <c r="H3" s="829"/>
      <c r="I3" s="188"/>
      <c r="L3" s="70"/>
      <c r="M3" s="475" t="s">
        <v>60</v>
      </c>
      <c r="N3" s="89"/>
      <c r="O3" s="89"/>
      <c r="Q3" s="441"/>
      <c r="R3" s="441"/>
      <c r="S3" s="441"/>
      <c r="T3" s="441"/>
      <c r="U3" s="441"/>
      <c r="V3" s="441"/>
      <c r="W3" s="441"/>
      <c r="X3" s="441"/>
      <c r="Y3" s="441"/>
      <c r="Z3" s="441"/>
      <c r="AA3" s="441"/>
      <c r="AB3" s="441"/>
      <c r="AC3" s="441"/>
      <c r="AD3" s="441"/>
      <c r="AE3" s="441"/>
    </row>
    <row r="4" spans="1:31" ht="17.25" customHeight="1" x14ac:dyDescent="0.2">
      <c r="A4" s="441"/>
      <c r="C4" s="829"/>
      <c r="D4" s="829"/>
      <c r="E4" s="829"/>
      <c r="F4" s="829"/>
      <c r="G4" s="829"/>
      <c r="H4" s="829"/>
      <c r="I4" s="188"/>
      <c r="L4" s="145"/>
      <c r="M4" s="72" t="s">
        <v>59</v>
      </c>
      <c r="N4" s="89"/>
      <c r="O4" s="89"/>
      <c r="Q4" s="441"/>
      <c r="R4" s="441"/>
      <c r="S4" s="441"/>
      <c r="T4" s="441"/>
      <c r="U4" s="441"/>
      <c r="V4" s="441"/>
      <c r="W4" s="441"/>
      <c r="X4" s="441"/>
      <c r="Y4" s="441"/>
      <c r="Z4" s="441"/>
      <c r="AA4" s="441"/>
      <c r="AB4" s="441"/>
      <c r="AC4" s="441"/>
      <c r="AD4" s="441"/>
      <c r="AE4" s="441"/>
    </row>
    <row r="5" spans="1:31" ht="17.25" customHeight="1" x14ac:dyDescent="0.2">
      <c r="A5" s="441"/>
      <c r="L5" s="73"/>
      <c r="M5" s="72" t="s">
        <v>386</v>
      </c>
      <c r="Q5" s="441"/>
      <c r="R5" s="441"/>
      <c r="S5" s="441"/>
      <c r="T5" s="441"/>
      <c r="U5" s="441"/>
      <c r="V5" s="441"/>
      <c r="W5" s="441"/>
      <c r="X5" s="441"/>
      <c r="Y5" s="441"/>
      <c r="Z5" s="441"/>
      <c r="AA5" s="441"/>
      <c r="AB5" s="441"/>
      <c r="AC5" s="441"/>
      <c r="AD5" s="441"/>
      <c r="AE5" s="441"/>
    </row>
    <row r="6" spans="1:31" ht="17.25" customHeight="1" x14ac:dyDescent="0.2">
      <c r="A6" s="441"/>
      <c r="C6" s="149" t="s">
        <v>486</v>
      </c>
      <c r="G6" s="151">
        <f>SUM(E20,I20,N20)</f>
        <v>0</v>
      </c>
      <c r="H6" s="408">
        <f>IF(SUM(G6)&gt;10000,1,0)</f>
        <v>0</v>
      </c>
      <c r="L6" s="74"/>
      <c r="M6" s="72" t="s">
        <v>46</v>
      </c>
      <c r="Q6" s="441"/>
      <c r="R6" s="441"/>
      <c r="S6" s="441"/>
      <c r="T6" s="441"/>
      <c r="U6" s="441"/>
      <c r="V6" s="441"/>
      <c r="W6" s="441"/>
      <c r="X6" s="441"/>
      <c r="Y6" s="441"/>
      <c r="Z6" s="441"/>
      <c r="AA6" s="441"/>
      <c r="AB6" s="441"/>
      <c r="AC6" s="441"/>
      <c r="AD6" s="441"/>
      <c r="AE6" s="441"/>
    </row>
    <row r="7" spans="1:31" ht="19.899999999999999" customHeight="1" x14ac:dyDescent="0.2">
      <c r="A7" s="441"/>
      <c r="C7" s="519" t="str">
        <f>IF(G6&gt;10000,"Achtung: Zuwendungsfähig sind Ausgaben im Umfang von maximal 10.000,00 €"," ")</f>
        <v xml:space="preserve"> </v>
      </c>
      <c r="J7" s="78"/>
      <c r="L7" s="75"/>
      <c r="M7" s="72" t="s">
        <v>47</v>
      </c>
      <c r="Q7" s="441"/>
      <c r="R7" s="441"/>
      <c r="S7" s="441"/>
      <c r="T7" s="441"/>
      <c r="U7" s="441"/>
      <c r="V7" s="441"/>
      <c r="W7" s="441"/>
      <c r="X7" s="441"/>
      <c r="Y7" s="441"/>
      <c r="Z7" s="441"/>
      <c r="AA7" s="441"/>
      <c r="AB7" s="441"/>
      <c r="AC7" s="441"/>
      <c r="AD7" s="441"/>
      <c r="AE7" s="441"/>
    </row>
    <row r="8" spans="1:31" ht="6" customHeight="1" x14ac:dyDescent="0.2">
      <c r="A8" s="441"/>
      <c r="C8" s="99"/>
      <c r="D8" s="99"/>
      <c r="E8" s="99"/>
      <c r="F8" s="99"/>
      <c r="G8" s="99"/>
      <c r="H8" s="99"/>
      <c r="I8" s="99"/>
      <c r="J8" s="553"/>
      <c r="K8" s="292"/>
      <c r="L8" s="99"/>
      <c r="M8" s="99"/>
      <c r="N8" s="99"/>
      <c r="Q8" s="441"/>
      <c r="R8" s="441"/>
      <c r="S8" s="441"/>
      <c r="T8" s="441"/>
      <c r="U8" s="441"/>
      <c r="V8" s="441"/>
      <c r="W8" s="441"/>
      <c r="X8" s="441"/>
      <c r="Y8" s="441"/>
      <c r="Z8" s="441"/>
      <c r="AA8" s="441"/>
      <c r="AB8" s="441"/>
      <c r="AC8" s="441"/>
      <c r="AD8" s="441"/>
      <c r="AE8" s="441"/>
    </row>
    <row r="9" spans="1:31" ht="15" customHeight="1" x14ac:dyDescent="0.2">
      <c r="A9" s="441"/>
      <c r="C9" s="568" t="s">
        <v>9</v>
      </c>
      <c r="D9" s="569"/>
      <c r="E9" s="569"/>
      <c r="F9" s="569"/>
      <c r="G9" s="569"/>
      <c r="H9" s="569"/>
      <c r="I9" s="569"/>
      <c r="J9" s="569"/>
      <c r="K9" s="569"/>
      <c r="L9" s="569"/>
      <c r="M9" s="569"/>
      <c r="N9" s="570"/>
      <c r="Q9" s="441"/>
      <c r="R9" s="441"/>
      <c r="S9" s="441"/>
      <c r="T9" s="441"/>
      <c r="U9" s="441"/>
      <c r="V9" s="441"/>
      <c r="W9" s="441"/>
      <c r="X9" s="441"/>
      <c r="Y9" s="441"/>
      <c r="Z9" s="441"/>
      <c r="AA9" s="441"/>
      <c r="AB9" s="441"/>
      <c r="AC9" s="441"/>
      <c r="AD9" s="441"/>
      <c r="AE9" s="441"/>
    </row>
    <row r="10" spans="1:31" ht="24.6" customHeight="1" x14ac:dyDescent="0.2">
      <c r="A10" s="441"/>
      <c r="B10" s="100"/>
      <c r="C10" s="571" t="str">
        <f>Texte!G8</f>
        <v>Bitte beachten Sie: Zuwendungsfähig sind Sachausgaben zur Beteiligung der relevanten Akteure (Organisation und Durchführung von Beteiligungsprozessen) im Umfang von max. 10.000 Euro.</v>
      </c>
      <c r="D10" s="572"/>
      <c r="E10" s="572"/>
      <c r="F10" s="572"/>
      <c r="G10" s="572"/>
      <c r="H10" s="572"/>
      <c r="I10" s="572"/>
      <c r="J10" s="572"/>
      <c r="K10" s="572"/>
      <c r="L10" s="572"/>
      <c r="M10" s="572"/>
      <c r="N10" s="573"/>
      <c r="Q10" s="441"/>
      <c r="R10" s="441"/>
      <c r="S10" s="441"/>
      <c r="T10" s="441"/>
      <c r="U10" s="441"/>
      <c r="V10" s="441"/>
      <c r="W10" s="441"/>
      <c r="X10" s="441"/>
      <c r="Y10" s="441"/>
      <c r="Z10" s="441"/>
      <c r="AA10" s="441"/>
      <c r="AB10" s="441"/>
      <c r="AC10" s="441"/>
      <c r="AD10" s="441"/>
      <c r="AE10" s="441"/>
    </row>
    <row r="11" spans="1:31" s="150" customFormat="1" ht="6" customHeight="1" x14ac:dyDescent="0.2">
      <c r="A11" s="441"/>
      <c r="B11" s="86"/>
      <c r="C11" s="401"/>
      <c r="D11" s="401"/>
      <c r="E11" s="401"/>
      <c r="F11" s="401"/>
      <c r="G11" s="401"/>
      <c r="H11" s="401"/>
      <c r="I11" s="401"/>
      <c r="J11" s="401"/>
      <c r="K11" s="401"/>
      <c r="L11" s="401"/>
      <c r="M11" s="401"/>
      <c r="N11" s="520"/>
      <c r="Q11" s="441"/>
      <c r="R11" s="441"/>
      <c r="S11" s="441"/>
      <c r="T11" s="441"/>
      <c r="U11" s="441"/>
      <c r="V11" s="441"/>
      <c r="W11" s="441"/>
      <c r="X11" s="441"/>
      <c r="Y11" s="441"/>
      <c r="Z11" s="441"/>
      <c r="AA11" s="441"/>
      <c r="AB11" s="441"/>
      <c r="AC11" s="441"/>
      <c r="AD11" s="441"/>
      <c r="AE11" s="441"/>
    </row>
    <row r="12" spans="1:31" ht="15" customHeight="1" x14ac:dyDescent="0.2">
      <c r="A12" s="441"/>
      <c r="C12" s="568" t="s">
        <v>9</v>
      </c>
      <c r="D12" s="569"/>
      <c r="E12" s="569"/>
      <c r="F12" s="569"/>
      <c r="G12" s="569"/>
      <c r="H12" s="569"/>
      <c r="I12" s="569"/>
      <c r="J12" s="569"/>
      <c r="K12" s="569"/>
      <c r="L12" s="569"/>
      <c r="M12" s="569"/>
      <c r="N12" s="570"/>
      <c r="Q12" s="441"/>
      <c r="R12" s="441"/>
      <c r="S12" s="441"/>
      <c r="T12" s="441"/>
      <c r="U12" s="441"/>
      <c r="V12" s="441"/>
      <c r="W12" s="441"/>
      <c r="X12" s="441"/>
      <c r="Y12" s="441"/>
      <c r="Z12" s="441"/>
      <c r="AA12" s="441"/>
      <c r="AB12" s="441"/>
      <c r="AC12" s="441"/>
      <c r="AD12" s="441"/>
      <c r="AE12" s="441"/>
    </row>
    <row r="13" spans="1:31" ht="148.5" customHeight="1" x14ac:dyDescent="0.2">
      <c r="A13" s="441"/>
      <c r="C13" s="896" t="s">
        <v>643</v>
      </c>
      <c r="D13" s="897"/>
      <c r="E13" s="897"/>
      <c r="F13" s="897"/>
      <c r="G13" s="897"/>
      <c r="H13" s="897"/>
      <c r="I13" s="897"/>
      <c r="J13" s="897"/>
      <c r="K13" s="897"/>
      <c r="L13" s="897"/>
      <c r="M13" s="897"/>
      <c r="N13" s="898"/>
      <c r="Q13" s="441"/>
      <c r="R13" s="441"/>
      <c r="S13" s="441"/>
      <c r="T13" s="441"/>
      <c r="U13" s="441"/>
      <c r="V13" s="441"/>
      <c r="W13" s="441"/>
      <c r="X13" s="441"/>
      <c r="Y13" s="441"/>
      <c r="Z13" s="441"/>
      <c r="AA13" s="441"/>
      <c r="AB13" s="441"/>
      <c r="AC13" s="441"/>
      <c r="AD13" s="441"/>
      <c r="AE13" s="441"/>
    </row>
    <row r="14" spans="1:31" ht="25.5" customHeight="1" x14ac:dyDescent="0.2">
      <c r="A14" s="441"/>
      <c r="C14" s="914" t="s">
        <v>291</v>
      </c>
      <c r="D14" s="915"/>
      <c r="E14" s="915"/>
      <c r="F14" s="915"/>
      <c r="G14" s="915"/>
      <c r="H14" s="915"/>
      <c r="I14" s="915"/>
      <c r="J14" s="915"/>
      <c r="K14" s="915"/>
      <c r="L14" s="915"/>
      <c r="M14" s="915"/>
      <c r="N14" s="916"/>
      <c r="Q14" s="441"/>
      <c r="R14" s="441"/>
      <c r="S14" s="441"/>
      <c r="T14" s="441"/>
      <c r="U14" s="441"/>
      <c r="V14" s="441"/>
      <c r="W14" s="441"/>
      <c r="X14" s="441"/>
      <c r="Y14" s="441"/>
      <c r="Z14" s="441"/>
      <c r="AA14" s="441"/>
      <c r="AB14" s="441"/>
      <c r="AC14" s="441"/>
      <c r="AD14" s="441"/>
      <c r="AE14" s="441"/>
    </row>
    <row r="15" spans="1:31" ht="245.25" customHeight="1" x14ac:dyDescent="0.2">
      <c r="A15" s="441"/>
      <c r="C15" s="571" t="s">
        <v>654</v>
      </c>
      <c r="D15" s="572"/>
      <c r="E15" s="572"/>
      <c r="F15" s="572"/>
      <c r="G15" s="572"/>
      <c r="H15" s="572"/>
      <c r="I15" s="572"/>
      <c r="J15" s="572"/>
      <c r="K15" s="572"/>
      <c r="L15" s="572"/>
      <c r="M15" s="572"/>
      <c r="N15" s="573"/>
      <c r="Q15" s="441"/>
      <c r="R15" s="441"/>
      <c r="S15" s="441"/>
      <c r="T15" s="441"/>
      <c r="U15" s="441"/>
      <c r="V15" s="441"/>
      <c r="W15" s="441"/>
      <c r="X15" s="441"/>
      <c r="Y15" s="441"/>
      <c r="Z15" s="441"/>
      <c r="AA15" s="441"/>
      <c r="AB15" s="441"/>
      <c r="AC15" s="441"/>
      <c r="AD15" s="441"/>
      <c r="AE15" s="441"/>
    </row>
    <row r="16" spans="1:31" s="150" customFormat="1" ht="6" customHeight="1" x14ac:dyDescent="0.2">
      <c r="A16" s="441"/>
      <c r="C16" s="105"/>
      <c r="D16" s="105"/>
      <c r="E16" s="105"/>
      <c r="F16" s="105"/>
      <c r="G16" s="105"/>
      <c r="H16" s="105"/>
      <c r="I16" s="105"/>
      <c r="J16" s="105"/>
      <c r="K16" s="105"/>
      <c r="L16" s="105"/>
      <c r="M16" s="105"/>
      <c r="N16" s="105"/>
      <c r="Q16" s="441"/>
      <c r="R16" s="441"/>
      <c r="S16" s="441"/>
      <c r="T16" s="441"/>
      <c r="U16" s="441"/>
      <c r="V16" s="441"/>
      <c r="W16" s="441"/>
      <c r="X16" s="441"/>
      <c r="Y16" s="441"/>
      <c r="Z16" s="441"/>
      <c r="AA16" s="441"/>
      <c r="AB16" s="441"/>
      <c r="AC16" s="441"/>
      <c r="AD16" s="441"/>
      <c r="AE16" s="441"/>
    </row>
    <row r="17" spans="1:31" s="150" customFormat="1" ht="17.25" customHeight="1" x14ac:dyDescent="0.2">
      <c r="A17" s="441"/>
      <c r="C17" s="863" t="s">
        <v>621</v>
      </c>
      <c r="D17" s="864"/>
      <c r="E17" s="864"/>
      <c r="F17" s="864"/>
      <c r="G17" s="864"/>
      <c r="H17" s="864"/>
      <c r="I17" s="864"/>
      <c r="J17" s="864"/>
      <c r="K17" s="864"/>
      <c r="L17" s="864"/>
      <c r="M17" s="864"/>
      <c r="N17" s="865"/>
      <c r="Q17" s="441"/>
      <c r="R17" s="441"/>
      <c r="S17" s="441"/>
      <c r="T17" s="441"/>
      <c r="U17" s="441"/>
      <c r="V17" s="441"/>
      <c r="W17" s="441"/>
      <c r="X17" s="441"/>
      <c r="Y17" s="441"/>
      <c r="Z17" s="441"/>
      <c r="AA17" s="441"/>
      <c r="AB17" s="441"/>
      <c r="AC17" s="441"/>
      <c r="AD17" s="441"/>
      <c r="AE17" s="441"/>
    </row>
    <row r="18" spans="1:31" s="150" customFormat="1" ht="6" customHeight="1" x14ac:dyDescent="0.2">
      <c r="A18" s="441"/>
      <c r="C18" s="554"/>
      <c r="D18" s="554"/>
      <c r="E18" s="554"/>
      <c r="F18" s="554"/>
      <c r="G18" s="554"/>
      <c r="H18" s="554"/>
      <c r="I18" s="554"/>
      <c r="J18" s="554"/>
      <c r="K18" s="554"/>
      <c r="L18" s="554"/>
      <c r="M18" s="554"/>
      <c r="N18" s="554"/>
      <c r="Q18" s="441"/>
      <c r="R18" s="441"/>
      <c r="S18" s="441"/>
      <c r="T18" s="441"/>
      <c r="U18" s="441"/>
      <c r="V18" s="441"/>
      <c r="W18" s="441"/>
      <c r="X18" s="441"/>
      <c r="Y18" s="441"/>
      <c r="Z18" s="441"/>
      <c r="AA18" s="441"/>
      <c r="AB18" s="441"/>
      <c r="AC18" s="441"/>
      <c r="AD18" s="441"/>
      <c r="AE18" s="441"/>
    </row>
    <row r="19" spans="1:31" s="150" customFormat="1" ht="15" customHeight="1" thickBot="1" x14ac:dyDescent="0.25">
      <c r="A19" s="441"/>
      <c r="B19" s="86"/>
      <c r="C19" s="906" t="s">
        <v>622</v>
      </c>
      <c r="D19" s="907"/>
      <c r="E19" s="907"/>
      <c r="F19" s="908"/>
      <c r="G19" s="907"/>
      <c r="H19" s="907"/>
      <c r="I19" s="907"/>
      <c r="J19" s="907"/>
      <c r="K19" s="908"/>
      <c r="L19" s="907"/>
      <c r="M19" s="907"/>
      <c r="N19" s="909"/>
      <c r="Q19" s="441"/>
      <c r="R19" s="441"/>
      <c r="S19" s="441"/>
      <c r="T19" s="441"/>
      <c r="U19" s="441"/>
      <c r="V19" s="441"/>
      <c r="W19" s="441"/>
      <c r="X19" s="441"/>
      <c r="Y19" s="441"/>
      <c r="Z19" s="441"/>
      <c r="AA19" s="441"/>
      <c r="AB19" s="441"/>
      <c r="AC19" s="441"/>
      <c r="AD19" s="441"/>
      <c r="AE19" s="441"/>
    </row>
    <row r="20" spans="1:31" ht="43.5" customHeight="1" thickBot="1" x14ac:dyDescent="0.25">
      <c r="A20" s="441"/>
      <c r="B20" s="76"/>
      <c r="C20" s="910" t="s">
        <v>617</v>
      </c>
      <c r="D20" s="911"/>
      <c r="E20" s="521"/>
      <c r="F20" s="555"/>
      <c r="G20" s="902" t="s">
        <v>618</v>
      </c>
      <c r="H20" s="903"/>
      <c r="I20" s="912"/>
      <c r="J20" s="913"/>
      <c r="K20" s="555"/>
      <c r="L20" s="910" t="s">
        <v>623</v>
      </c>
      <c r="M20" s="911"/>
      <c r="N20" s="521"/>
      <c r="O20" s="10"/>
      <c r="Q20" s="514"/>
      <c r="R20" s="441"/>
      <c r="S20" s="441"/>
      <c r="T20" s="441"/>
      <c r="U20" s="441"/>
      <c r="V20" s="441"/>
      <c r="W20" s="441"/>
      <c r="X20" s="441"/>
      <c r="Y20" s="441"/>
      <c r="Z20" s="441"/>
      <c r="AA20" s="441"/>
      <c r="AB20" s="441"/>
      <c r="AC20" s="441"/>
      <c r="AD20" s="441"/>
      <c r="AE20" s="441"/>
    </row>
    <row r="21" spans="1:31" ht="6" customHeight="1" thickBot="1" x14ac:dyDescent="0.25">
      <c r="A21" s="441"/>
      <c r="C21" s="78"/>
      <c r="D21" s="78"/>
      <c r="E21" s="146"/>
      <c r="F21" s="146"/>
      <c r="G21" s="146"/>
      <c r="H21" s="146"/>
      <c r="I21" s="146"/>
      <c r="J21" s="146"/>
      <c r="K21" s="146"/>
      <c r="L21" s="97"/>
      <c r="M21" s="97"/>
      <c r="N21" s="147"/>
      <c r="Q21" s="441"/>
      <c r="R21" s="441"/>
      <c r="S21" s="441"/>
      <c r="T21" s="441"/>
      <c r="U21" s="441"/>
      <c r="V21" s="441"/>
      <c r="W21" s="441"/>
      <c r="X21" s="441"/>
      <c r="Y21" s="441"/>
      <c r="Z21" s="441"/>
      <c r="AA21" s="441"/>
      <c r="AB21" s="441"/>
      <c r="AC21" s="441"/>
      <c r="AD21" s="441"/>
      <c r="AE21" s="441"/>
    </row>
    <row r="22" spans="1:31" ht="23.25" customHeight="1" thickBot="1" x14ac:dyDescent="0.25">
      <c r="A22" s="441"/>
      <c r="C22" s="154"/>
      <c r="D22" s="904" t="s">
        <v>624</v>
      </c>
      <c r="E22" s="904"/>
      <c r="F22" s="904"/>
      <c r="G22" s="904"/>
      <c r="H22" s="904"/>
      <c r="I22" s="904"/>
      <c r="J22" s="904"/>
      <c r="K22" s="904"/>
      <c r="L22" s="904"/>
      <c r="M22" s="904"/>
      <c r="N22" s="905"/>
      <c r="O22" s="518">
        <f>IF(AND(G6&gt;0,menu!B48=FALSE),1,0)</f>
        <v>0</v>
      </c>
      <c r="Q22" s="441"/>
      <c r="R22" s="441"/>
      <c r="S22" s="441"/>
      <c r="T22" s="441"/>
      <c r="U22" s="441"/>
      <c r="V22" s="441"/>
      <c r="W22" s="441"/>
      <c r="X22" s="441"/>
      <c r="Y22" s="441"/>
      <c r="Z22" s="441"/>
      <c r="AA22" s="441"/>
      <c r="AB22" s="441"/>
      <c r="AC22" s="441"/>
      <c r="AD22" s="441"/>
    </row>
    <row r="23" spans="1:31" ht="6" customHeight="1" x14ac:dyDescent="0.2">
      <c r="A23" s="441"/>
      <c r="Q23" s="441"/>
      <c r="R23" s="441"/>
      <c r="S23" s="441"/>
      <c r="T23" s="441"/>
      <c r="U23" s="441"/>
      <c r="V23" s="441"/>
      <c r="W23" s="441"/>
      <c r="X23" s="441"/>
      <c r="Y23" s="441"/>
      <c r="Z23" s="441"/>
      <c r="AA23" s="441"/>
      <c r="AB23" s="441"/>
      <c r="AC23" s="441"/>
      <c r="AD23" s="441"/>
      <c r="AE23" s="441"/>
    </row>
    <row r="24" spans="1:31" ht="12.75" customHeight="1" x14ac:dyDescent="0.2">
      <c r="A24" s="441"/>
      <c r="C24" s="868" t="str">
        <f>IF(G6&gt;10000,"Achtung: Zuwendungsfähig sind Ausgaben im Umfang von maximal "&amp;TEXT(5000,"#.###,00 €"),"Bei weiteren Anmerkungen nutzen Sie bitte das Tabellenblatt 'Anmerkungen'")</f>
        <v>Bei weiteren Anmerkungen nutzen Sie bitte das Tabellenblatt 'Anmerkungen'</v>
      </c>
      <c r="D24" s="868"/>
      <c r="E24" s="868"/>
      <c r="F24" s="868"/>
      <c r="G24" s="868"/>
      <c r="H24" s="868"/>
      <c r="I24" s="868"/>
      <c r="J24" s="868"/>
      <c r="K24" s="868"/>
      <c r="L24" s="868"/>
      <c r="M24" s="868"/>
      <c r="N24" s="868"/>
      <c r="O24" s="868"/>
      <c r="P24" s="172"/>
      <c r="Q24" s="441"/>
      <c r="R24" s="441"/>
      <c r="S24" s="441"/>
      <c r="T24" s="441"/>
      <c r="U24" s="441"/>
      <c r="V24" s="441"/>
      <c r="W24" s="441"/>
      <c r="X24" s="441"/>
      <c r="Y24" s="441"/>
      <c r="Z24" s="441"/>
      <c r="AA24" s="441"/>
      <c r="AB24" s="441"/>
      <c r="AC24" s="441"/>
      <c r="AD24" s="441"/>
      <c r="AE24" s="441"/>
    </row>
    <row r="25" spans="1:31" ht="21" customHeight="1" x14ac:dyDescent="0.2">
      <c r="A25" s="441"/>
      <c r="C25" s="861" t="str">
        <f ca="1">Basisdaten!C39</f>
        <v>Vorhabenbeschreibung - 4.1.8. a) Erstvorhaben Klimaschutzkonzept und Klimaschutzmanagement - Vers. 09/2024</v>
      </c>
      <c r="D25" s="862"/>
      <c r="E25" s="862"/>
      <c r="F25" s="862"/>
      <c r="G25" s="862"/>
      <c r="H25" s="862"/>
      <c r="I25" s="862"/>
      <c r="J25" s="862"/>
      <c r="K25" s="862"/>
      <c r="L25" s="862"/>
      <c r="M25" s="862"/>
      <c r="N25" s="862"/>
      <c r="Q25" s="441"/>
      <c r="R25" s="441"/>
      <c r="S25" s="441"/>
      <c r="T25" s="441"/>
      <c r="U25" s="441"/>
      <c r="V25" s="441"/>
      <c r="W25" s="441"/>
      <c r="X25" s="441"/>
      <c r="Y25" s="441"/>
      <c r="Z25" s="441"/>
      <c r="AA25" s="441"/>
      <c r="AB25" s="441"/>
      <c r="AC25" s="441"/>
      <c r="AD25" s="441"/>
      <c r="AE25" s="441"/>
    </row>
    <row r="26" spans="1:31" x14ac:dyDescent="0.2">
      <c r="A26" s="441"/>
      <c r="Q26" s="441"/>
      <c r="R26" s="441"/>
      <c r="S26" s="441"/>
      <c r="T26" s="441"/>
      <c r="U26" s="441"/>
      <c r="V26" s="441"/>
      <c r="W26" s="441"/>
      <c r="X26" s="441"/>
      <c r="Y26" s="441"/>
      <c r="Z26" s="441"/>
      <c r="AA26" s="441"/>
      <c r="AB26" s="441"/>
      <c r="AC26" s="441"/>
      <c r="AD26" s="441"/>
      <c r="AE26" s="441"/>
    </row>
    <row r="27" spans="1:31" x14ac:dyDescent="0.2">
      <c r="A27" s="441"/>
      <c r="B27" s="441"/>
      <c r="C27" s="441"/>
      <c r="D27" s="441"/>
      <c r="E27" s="441"/>
      <c r="F27" s="441"/>
      <c r="G27" s="441"/>
      <c r="H27" s="441"/>
      <c r="I27" s="441"/>
      <c r="J27" s="441"/>
      <c r="K27" s="441"/>
      <c r="L27" s="441"/>
      <c r="M27" s="441"/>
      <c r="N27" s="441"/>
      <c r="O27" s="441"/>
      <c r="P27" s="441"/>
      <c r="Q27" s="441"/>
      <c r="R27" s="441"/>
      <c r="S27" s="441"/>
      <c r="T27" s="441"/>
      <c r="U27" s="441"/>
      <c r="V27" s="441"/>
      <c r="W27" s="441"/>
      <c r="X27" s="441"/>
      <c r="Y27" s="441"/>
      <c r="Z27" s="441"/>
      <c r="AA27" s="441"/>
      <c r="AB27" s="441"/>
      <c r="AC27" s="441"/>
      <c r="AD27" s="441"/>
      <c r="AE27" s="441"/>
    </row>
    <row r="28" spans="1:31" x14ac:dyDescent="0.2">
      <c r="A28" s="441"/>
      <c r="B28" s="441"/>
      <c r="C28" s="441"/>
      <c r="D28" s="441"/>
      <c r="E28" s="441"/>
      <c r="F28" s="441"/>
      <c r="G28" s="441"/>
      <c r="H28" s="441"/>
      <c r="I28" s="441"/>
      <c r="J28" s="441"/>
      <c r="K28" s="441"/>
      <c r="L28" s="441"/>
      <c r="M28" s="441"/>
      <c r="N28" s="441"/>
      <c r="O28" s="441"/>
      <c r="P28" s="441"/>
      <c r="Q28" s="441"/>
      <c r="R28" s="441"/>
      <c r="S28" s="441"/>
      <c r="T28" s="441"/>
      <c r="U28" s="441"/>
      <c r="V28" s="441"/>
      <c r="W28" s="441"/>
      <c r="X28" s="441"/>
      <c r="Y28" s="441"/>
      <c r="Z28" s="441"/>
      <c r="AA28" s="441"/>
      <c r="AB28" s="441"/>
      <c r="AC28" s="441"/>
      <c r="AD28" s="441"/>
      <c r="AE28" s="441"/>
    </row>
    <row r="29" spans="1:31" x14ac:dyDescent="0.2">
      <c r="A29" s="441"/>
      <c r="B29" s="441"/>
      <c r="C29" s="441"/>
      <c r="D29" s="441"/>
      <c r="E29" s="441"/>
      <c r="F29" s="441"/>
      <c r="G29" s="441"/>
      <c r="H29" s="441"/>
      <c r="I29" s="441"/>
      <c r="J29" s="441"/>
      <c r="K29" s="441"/>
      <c r="L29" s="441"/>
      <c r="M29" s="441"/>
      <c r="N29" s="441"/>
      <c r="O29" s="441"/>
      <c r="P29" s="441"/>
      <c r="Q29" s="441"/>
      <c r="R29" s="441"/>
      <c r="S29" s="441"/>
      <c r="T29" s="441"/>
      <c r="U29" s="441"/>
      <c r="V29" s="441"/>
      <c r="W29" s="441"/>
      <c r="X29" s="441"/>
      <c r="Y29" s="441"/>
      <c r="Z29" s="441"/>
      <c r="AA29" s="441"/>
      <c r="AB29" s="441"/>
      <c r="AC29" s="441"/>
      <c r="AD29" s="441"/>
      <c r="AE29" s="441"/>
    </row>
    <row r="30" spans="1:31" x14ac:dyDescent="0.2">
      <c r="A30" s="441"/>
      <c r="B30" s="441"/>
      <c r="C30" s="441"/>
      <c r="D30" s="441"/>
      <c r="E30" s="441"/>
      <c r="F30" s="441"/>
      <c r="G30" s="441"/>
      <c r="H30" s="441"/>
      <c r="I30" s="441"/>
      <c r="J30" s="441"/>
      <c r="K30" s="441"/>
      <c r="L30" s="441"/>
      <c r="M30" s="441"/>
      <c r="N30" s="441"/>
      <c r="O30" s="441"/>
      <c r="P30" s="441"/>
      <c r="Q30" s="441"/>
      <c r="R30" s="441"/>
      <c r="S30" s="441"/>
      <c r="T30" s="441"/>
      <c r="U30" s="441"/>
      <c r="V30" s="441"/>
      <c r="W30" s="441"/>
      <c r="X30" s="441"/>
      <c r="Y30" s="441"/>
      <c r="Z30" s="441"/>
      <c r="AA30" s="441"/>
      <c r="AB30" s="441"/>
      <c r="AC30" s="441"/>
      <c r="AD30" s="441"/>
      <c r="AE30" s="441"/>
    </row>
    <row r="31" spans="1:31" x14ac:dyDescent="0.2">
      <c r="A31" s="441"/>
      <c r="B31" s="441"/>
      <c r="C31" s="441"/>
      <c r="D31" s="441"/>
      <c r="E31" s="441"/>
      <c r="F31" s="441"/>
      <c r="G31" s="441"/>
      <c r="H31" s="441"/>
      <c r="I31" s="441"/>
      <c r="J31" s="441"/>
      <c r="K31" s="441"/>
      <c r="L31" s="441"/>
      <c r="M31" s="441"/>
      <c r="N31" s="441"/>
      <c r="O31" s="441"/>
      <c r="P31" s="441"/>
      <c r="Q31" s="441"/>
      <c r="R31" s="441"/>
      <c r="S31" s="441"/>
      <c r="T31" s="441"/>
      <c r="U31" s="441"/>
      <c r="V31" s="441"/>
      <c r="W31" s="441"/>
      <c r="X31" s="441"/>
      <c r="Y31" s="441"/>
      <c r="Z31" s="441"/>
      <c r="AA31" s="441"/>
      <c r="AB31" s="441"/>
      <c r="AC31" s="441"/>
      <c r="AD31" s="441"/>
      <c r="AE31" s="441"/>
    </row>
    <row r="32" spans="1:31" x14ac:dyDescent="0.2">
      <c r="A32" s="441"/>
      <c r="B32" s="441"/>
      <c r="C32" s="441"/>
      <c r="D32" s="441"/>
      <c r="E32" s="441"/>
      <c r="F32" s="441"/>
      <c r="G32" s="441"/>
      <c r="H32" s="441"/>
      <c r="I32" s="441"/>
      <c r="J32" s="441"/>
      <c r="K32" s="441"/>
      <c r="L32" s="441"/>
      <c r="M32" s="441"/>
      <c r="N32" s="441"/>
      <c r="O32" s="441"/>
      <c r="P32" s="441"/>
      <c r="Q32" s="441"/>
      <c r="R32" s="441"/>
      <c r="S32" s="441"/>
      <c r="T32" s="441"/>
      <c r="U32" s="441"/>
      <c r="V32" s="441"/>
      <c r="W32" s="441"/>
      <c r="X32" s="441"/>
      <c r="Y32" s="441"/>
      <c r="Z32" s="441"/>
      <c r="AA32" s="441"/>
      <c r="AB32" s="441"/>
      <c r="AC32" s="441"/>
      <c r="AD32" s="441"/>
      <c r="AE32" s="441"/>
    </row>
    <row r="33" spans="1:31" x14ac:dyDescent="0.2">
      <c r="A33" s="441"/>
      <c r="B33" s="441"/>
      <c r="C33" s="441"/>
      <c r="D33" s="441"/>
      <c r="E33" s="441"/>
      <c r="F33" s="441"/>
      <c r="G33" s="441"/>
      <c r="H33" s="441"/>
      <c r="I33" s="441"/>
      <c r="J33" s="441"/>
      <c r="K33" s="441"/>
      <c r="L33" s="441"/>
      <c r="M33" s="441"/>
      <c r="N33" s="441"/>
      <c r="O33" s="441"/>
      <c r="P33" s="441"/>
      <c r="Q33" s="441"/>
      <c r="R33" s="441"/>
      <c r="S33" s="441"/>
      <c r="T33" s="441"/>
      <c r="U33" s="441"/>
      <c r="V33" s="441"/>
      <c r="W33" s="441"/>
      <c r="X33" s="441"/>
      <c r="Y33" s="441"/>
      <c r="Z33" s="441"/>
      <c r="AA33" s="441"/>
      <c r="AB33" s="441"/>
      <c r="AC33" s="441"/>
      <c r="AD33" s="441"/>
      <c r="AE33" s="441"/>
    </row>
    <row r="34" spans="1:31" x14ac:dyDescent="0.2">
      <c r="A34" s="441"/>
      <c r="B34" s="441"/>
      <c r="C34" s="441"/>
      <c r="D34" s="441"/>
      <c r="E34" s="441"/>
      <c r="F34" s="441"/>
      <c r="G34" s="441"/>
      <c r="H34" s="441"/>
      <c r="I34" s="441"/>
      <c r="J34" s="441"/>
      <c r="K34" s="441"/>
      <c r="L34" s="441"/>
      <c r="M34" s="441"/>
      <c r="N34" s="441"/>
      <c r="O34" s="441"/>
      <c r="P34" s="441"/>
      <c r="Q34" s="441"/>
      <c r="R34" s="441"/>
      <c r="S34" s="441"/>
      <c r="T34" s="441"/>
      <c r="U34" s="441"/>
      <c r="V34" s="441"/>
      <c r="W34" s="441"/>
      <c r="X34" s="441"/>
      <c r="Y34" s="441"/>
      <c r="Z34" s="441"/>
      <c r="AA34" s="441"/>
      <c r="AB34" s="441"/>
      <c r="AC34" s="441"/>
      <c r="AD34" s="441"/>
      <c r="AE34" s="441"/>
    </row>
    <row r="35" spans="1:31" x14ac:dyDescent="0.2">
      <c r="A35" s="441"/>
      <c r="B35" s="441"/>
      <c r="C35" s="441"/>
      <c r="D35" s="441"/>
      <c r="E35" s="441"/>
      <c r="F35" s="441"/>
      <c r="G35" s="441"/>
      <c r="H35" s="441"/>
      <c r="I35" s="441"/>
      <c r="J35" s="441"/>
      <c r="K35" s="441"/>
      <c r="L35" s="441"/>
      <c r="M35" s="441"/>
      <c r="N35" s="441"/>
      <c r="O35" s="441"/>
      <c r="P35" s="441"/>
      <c r="Q35" s="441"/>
      <c r="R35" s="441"/>
      <c r="S35" s="441"/>
      <c r="T35" s="441"/>
      <c r="U35" s="441"/>
      <c r="V35" s="441"/>
      <c r="W35" s="441"/>
      <c r="X35" s="441"/>
      <c r="Y35" s="441"/>
      <c r="Z35" s="441"/>
      <c r="AA35" s="441"/>
      <c r="AB35" s="441"/>
      <c r="AC35" s="441"/>
      <c r="AD35" s="441"/>
      <c r="AE35" s="441"/>
    </row>
    <row r="36" spans="1:31" x14ac:dyDescent="0.2">
      <c r="A36" s="441"/>
      <c r="B36" s="441"/>
      <c r="C36" s="441"/>
      <c r="D36" s="441"/>
      <c r="E36" s="441"/>
      <c r="F36" s="441"/>
      <c r="G36" s="441"/>
      <c r="H36" s="441"/>
      <c r="I36" s="441"/>
      <c r="J36" s="441"/>
      <c r="K36" s="441"/>
      <c r="L36" s="441"/>
      <c r="M36" s="441"/>
      <c r="N36" s="441"/>
      <c r="O36" s="441"/>
      <c r="P36" s="441"/>
      <c r="Q36" s="441"/>
      <c r="R36" s="441"/>
      <c r="S36" s="441"/>
      <c r="T36" s="441"/>
      <c r="U36" s="441"/>
      <c r="V36" s="441"/>
      <c r="W36" s="441"/>
      <c r="X36" s="441"/>
      <c r="Y36" s="441"/>
      <c r="Z36" s="441"/>
      <c r="AA36" s="441"/>
      <c r="AB36" s="441"/>
      <c r="AC36" s="441"/>
      <c r="AD36" s="441"/>
      <c r="AE36" s="441"/>
    </row>
    <row r="37" spans="1:31" x14ac:dyDescent="0.2">
      <c r="A37" s="441"/>
      <c r="B37" s="441"/>
      <c r="C37" s="441"/>
      <c r="D37" s="441"/>
      <c r="E37" s="441"/>
      <c r="F37" s="441"/>
      <c r="G37" s="441"/>
      <c r="H37" s="441"/>
      <c r="I37" s="441"/>
      <c r="J37" s="441"/>
      <c r="K37" s="441"/>
      <c r="L37" s="441"/>
      <c r="M37" s="441"/>
      <c r="N37" s="441"/>
      <c r="O37" s="441"/>
      <c r="P37" s="441"/>
      <c r="Q37" s="441"/>
      <c r="R37" s="441"/>
      <c r="S37" s="441"/>
      <c r="T37" s="441"/>
      <c r="U37" s="441"/>
      <c r="V37" s="441"/>
      <c r="W37" s="441"/>
      <c r="X37" s="441"/>
      <c r="Y37" s="441"/>
      <c r="Z37" s="441"/>
      <c r="AA37" s="441"/>
      <c r="AB37" s="441"/>
      <c r="AC37" s="441"/>
      <c r="AD37" s="441"/>
      <c r="AE37" s="441"/>
    </row>
    <row r="38" spans="1:31" x14ac:dyDescent="0.2">
      <c r="A38" s="441"/>
      <c r="B38" s="441"/>
      <c r="C38" s="441"/>
      <c r="D38" s="441"/>
      <c r="E38" s="441"/>
      <c r="F38" s="441"/>
      <c r="G38" s="441"/>
      <c r="H38" s="441"/>
      <c r="I38" s="441"/>
      <c r="J38" s="441"/>
      <c r="K38" s="441"/>
      <c r="L38" s="441"/>
      <c r="M38" s="441"/>
      <c r="N38" s="441"/>
      <c r="O38" s="441"/>
      <c r="P38" s="441"/>
      <c r="Q38" s="441"/>
      <c r="R38" s="441"/>
      <c r="S38" s="441"/>
      <c r="T38" s="441"/>
      <c r="U38" s="441"/>
      <c r="V38" s="441"/>
      <c r="W38" s="441"/>
      <c r="X38" s="441"/>
      <c r="Y38" s="441"/>
      <c r="Z38" s="441"/>
      <c r="AA38" s="441"/>
      <c r="AB38" s="441"/>
      <c r="AC38" s="441"/>
      <c r="AD38" s="441"/>
      <c r="AE38" s="441"/>
    </row>
    <row r="39" spans="1:31" x14ac:dyDescent="0.2">
      <c r="A39" s="441"/>
      <c r="B39" s="441"/>
      <c r="C39" s="441"/>
      <c r="D39" s="441"/>
      <c r="E39" s="441"/>
      <c r="F39" s="441"/>
      <c r="G39" s="441"/>
      <c r="H39" s="441"/>
      <c r="I39" s="441"/>
      <c r="J39" s="441"/>
      <c r="K39" s="441"/>
      <c r="L39" s="441"/>
      <c r="M39" s="441"/>
      <c r="N39" s="441"/>
      <c r="O39" s="441"/>
      <c r="P39" s="441"/>
      <c r="Q39" s="441"/>
      <c r="R39" s="441"/>
      <c r="S39" s="441"/>
      <c r="T39" s="441"/>
      <c r="U39" s="441"/>
      <c r="V39" s="441"/>
      <c r="W39" s="441"/>
      <c r="X39" s="441"/>
      <c r="Y39" s="441"/>
      <c r="Z39" s="441"/>
      <c r="AA39" s="441"/>
      <c r="AB39" s="441"/>
      <c r="AC39" s="441"/>
      <c r="AD39" s="441"/>
      <c r="AE39" s="441"/>
    </row>
    <row r="40" spans="1:31" x14ac:dyDescent="0.2">
      <c r="A40" s="441"/>
      <c r="B40" s="441"/>
      <c r="C40" s="441"/>
      <c r="D40" s="441"/>
      <c r="E40" s="441"/>
      <c r="F40" s="441"/>
      <c r="G40" s="441"/>
      <c r="H40" s="441"/>
      <c r="I40" s="441"/>
      <c r="J40" s="441"/>
      <c r="K40" s="441"/>
      <c r="L40" s="441"/>
      <c r="M40" s="441"/>
      <c r="N40" s="441"/>
      <c r="O40" s="441"/>
      <c r="P40" s="441"/>
      <c r="Q40" s="441"/>
      <c r="R40" s="441"/>
      <c r="S40" s="441"/>
      <c r="T40" s="441"/>
      <c r="U40" s="441"/>
      <c r="V40" s="441"/>
      <c r="W40" s="441"/>
      <c r="X40" s="441"/>
      <c r="Y40" s="441"/>
      <c r="Z40" s="441"/>
      <c r="AA40" s="441"/>
      <c r="AB40" s="441"/>
      <c r="AC40" s="441"/>
      <c r="AD40" s="441"/>
      <c r="AE40" s="441"/>
    </row>
    <row r="41" spans="1:31" x14ac:dyDescent="0.2">
      <c r="A41" s="441"/>
      <c r="B41" s="441"/>
      <c r="C41" s="441"/>
      <c r="D41" s="441"/>
      <c r="E41" s="441"/>
      <c r="F41" s="441"/>
      <c r="G41" s="441"/>
      <c r="H41" s="441"/>
      <c r="I41" s="441"/>
      <c r="J41" s="441"/>
      <c r="K41" s="441"/>
      <c r="L41" s="441"/>
      <c r="M41" s="441"/>
      <c r="N41" s="441"/>
      <c r="O41" s="441"/>
      <c r="P41" s="441"/>
      <c r="Q41" s="441"/>
      <c r="R41" s="441"/>
      <c r="S41" s="441"/>
      <c r="T41" s="441"/>
      <c r="U41" s="441"/>
      <c r="V41" s="441"/>
      <c r="W41" s="441"/>
      <c r="X41" s="441"/>
      <c r="Y41" s="441"/>
      <c r="Z41" s="441"/>
      <c r="AA41" s="441"/>
      <c r="AB41" s="441"/>
      <c r="AC41" s="441"/>
      <c r="AD41" s="441"/>
      <c r="AE41" s="441"/>
    </row>
    <row r="42" spans="1:31" x14ac:dyDescent="0.2">
      <c r="A42" s="441"/>
      <c r="B42" s="441"/>
      <c r="C42" s="441"/>
      <c r="D42" s="441"/>
      <c r="E42" s="441"/>
      <c r="F42" s="441"/>
      <c r="G42" s="441"/>
      <c r="H42" s="441"/>
      <c r="I42" s="441"/>
      <c r="J42" s="441"/>
      <c r="K42" s="441"/>
      <c r="L42" s="441"/>
      <c r="M42" s="441"/>
      <c r="N42" s="441"/>
      <c r="O42" s="441"/>
      <c r="P42" s="441"/>
      <c r="Q42" s="441"/>
      <c r="R42" s="441"/>
      <c r="S42" s="441"/>
      <c r="T42" s="441"/>
      <c r="U42" s="441"/>
      <c r="V42" s="441"/>
      <c r="W42" s="441"/>
      <c r="X42" s="441"/>
      <c r="Y42" s="441"/>
      <c r="Z42" s="441"/>
      <c r="AA42" s="441"/>
      <c r="AB42" s="441"/>
      <c r="AC42" s="441"/>
      <c r="AD42" s="441"/>
      <c r="AE42" s="441"/>
    </row>
    <row r="43" spans="1:31" x14ac:dyDescent="0.2">
      <c r="A43" s="441"/>
      <c r="B43" s="441"/>
      <c r="C43" s="441"/>
      <c r="D43" s="441"/>
      <c r="E43" s="441"/>
      <c r="F43" s="441"/>
      <c r="G43" s="441"/>
      <c r="H43" s="441"/>
      <c r="I43" s="441"/>
      <c r="J43" s="441"/>
      <c r="K43" s="441"/>
      <c r="L43" s="441"/>
      <c r="M43" s="441"/>
      <c r="N43" s="441"/>
      <c r="O43" s="441"/>
      <c r="P43" s="441"/>
      <c r="Q43" s="441"/>
      <c r="R43" s="441"/>
      <c r="S43" s="441"/>
      <c r="T43" s="441"/>
      <c r="U43" s="441"/>
      <c r="V43" s="441"/>
      <c r="W43" s="441"/>
      <c r="X43" s="441"/>
      <c r="Y43" s="441"/>
      <c r="Z43" s="441"/>
      <c r="AA43" s="441"/>
      <c r="AB43" s="441"/>
      <c r="AC43" s="441"/>
      <c r="AD43" s="441"/>
      <c r="AE43" s="441"/>
    </row>
    <row r="44" spans="1:31" x14ac:dyDescent="0.2">
      <c r="A44" s="441"/>
      <c r="B44" s="441"/>
      <c r="C44" s="441"/>
      <c r="D44" s="441"/>
      <c r="E44" s="441"/>
      <c r="F44" s="441"/>
      <c r="G44" s="441"/>
      <c r="H44" s="441"/>
      <c r="I44" s="441"/>
      <c r="J44" s="441"/>
      <c r="K44" s="441"/>
      <c r="L44" s="441"/>
      <c r="M44" s="441"/>
      <c r="N44" s="441"/>
      <c r="O44" s="441"/>
      <c r="P44" s="441"/>
      <c r="Q44" s="441"/>
      <c r="R44" s="441"/>
      <c r="S44" s="441"/>
      <c r="T44" s="441"/>
      <c r="U44" s="441"/>
      <c r="V44" s="441"/>
      <c r="W44" s="441"/>
      <c r="X44" s="441"/>
      <c r="Y44" s="441"/>
      <c r="Z44" s="441"/>
      <c r="AA44" s="441"/>
      <c r="AB44" s="441"/>
      <c r="AC44" s="441"/>
      <c r="AD44" s="441"/>
      <c r="AE44" s="441"/>
    </row>
    <row r="45" spans="1:31" x14ac:dyDescent="0.2">
      <c r="A45" s="441"/>
      <c r="B45" s="441"/>
      <c r="C45" s="441"/>
      <c r="D45" s="441"/>
      <c r="E45" s="441"/>
      <c r="F45" s="441"/>
      <c r="G45" s="441"/>
      <c r="H45" s="441"/>
      <c r="I45" s="441"/>
      <c r="J45" s="441"/>
      <c r="K45" s="441"/>
      <c r="L45" s="441"/>
      <c r="M45" s="441"/>
      <c r="N45" s="441"/>
      <c r="O45" s="441"/>
      <c r="P45" s="441"/>
      <c r="Q45" s="441"/>
      <c r="R45" s="441"/>
      <c r="S45" s="441"/>
      <c r="T45" s="441"/>
      <c r="U45" s="441"/>
      <c r="V45" s="441"/>
      <c r="W45" s="441"/>
      <c r="X45" s="441"/>
      <c r="Y45" s="441"/>
      <c r="Z45" s="441"/>
      <c r="AA45" s="441"/>
      <c r="AB45" s="441"/>
      <c r="AC45" s="441"/>
      <c r="AD45" s="441"/>
      <c r="AE45" s="441"/>
    </row>
    <row r="46" spans="1:31" x14ac:dyDescent="0.2">
      <c r="A46" s="441"/>
      <c r="B46" s="441"/>
      <c r="C46" s="441"/>
      <c r="D46" s="441"/>
      <c r="E46" s="441"/>
      <c r="F46" s="441"/>
      <c r="G46" s="441"/>
      <c r="H46" s="441"/>
      <c r="I46" s="441"/>
      <c r="J46" s="441"/>
      <c r="K46" s="441"/>
      <c r="L46" s="441"/>
      <c r="M46" s="441"/>
      <c r="N46" s="441"/>
      <c r="O46" s="441"/>
      <c r="P46" s="441"/>
      <c r="Q46" s="441"/>
      <c r="R46" s="441"/>
      <c r="S46" s="441"/>
      <c r="T46" s="441"/>
      <c r="U46" s="441"/>
      <c r="V46" s="441"/>
      <c r="W46" s="441"/>
      <c r="X46" s="441"/>
      <c r="Y46" s="441"/>
      <c r="Z46" s="441"/>
      <c r="AA46" s="441"/>
      <c r="AB46" s="441"/>
      <c r="AC46" s="441"/>
      <c r="AD46" s="441"/>
      <c r="AE46" s="441"/>
    </row>
    <row r="47" spans="1:31" x14ac:dyDescent="0.2">
      <c r="A47" s="441"/>
      <c r="B47" s="441"/>
      <c r="C47" s="441"/>
      <c r="D47" s="441"/>
      <c r="E47" s="441"/>
      <c r="F47" s="441"/>
      <c r="G47" s="441"/>
      <c r="H47" s="441"/>
      <c r="I47" s="441"/>
      <c r="J47" s="441"/>
      <c r="K47" s="441"/>
      <c r="L47" s="441"/>
      <c r="M47" s="441"/>
      <c r="N47" s="441"/>
      <c r="O47" s="441"/>
      <c r="P47" s="441"/>
      <c r="Q47" s="441"/>
      <c r="R47" s="441"/>
      <c r="S47" s="441"/>
      <c r="T47" s="441"/>
      <c r="U47" s="441"/>
      <c r="V47" s="441"/>
      <c r="W47" s="441"/>
      <c r="X47" s="441"/>
      <c r="Y47" s="441"/>
      <c r="Z47" s="441"/>
      <c r="AA47" s="441"/>
      <c r="AB47" s="441"/>
      <c r="AC47" s="441"/>
      <c r="AD47" s="441"/>
      <c r="AE47" s="441"/>
    </row>
    <row r="48" spans="1:31" x14ac:dyDescent="0.2">
      <c r="A48" s="441"/>
      <c r="B48" s="441"/>
      <c r="C48" s="441"/>
      <c r="D48" s="441"/>
      <c r="E48" s="441"/>
      <c r="F48" s="441"/>
      <c r="G48" s="441"/>
      <c r="H48" s="441"/>
      <c r="I48" s="441"/>
      <c r="J48" s="441"/>
      <c r="K48" s="441"/>
      <c r="L48" s="441"/>
      <c r="M48" s="441"/>
      <c r="N48" s="441"/>
      <c r="O48" s="441"/>
      <c r="P48" s="441"/>
      <c r="Q48" s="441"/>
      <c r="R48" s="441"/>
      <c r="S48" s="441"/>
      <c r="T48" s="441"/>
      <c r="U48" s="441"/>
      <c r="V48" s="441"/>
      <c r="W48" s="441"/>
      <c r="X48" s="441"/>
      <c r="Y48" s="441"/>
      <c r="Z48" s="441"/>
      <c r="AA48" s="441"/>
      <c r="AB48" s="441"/>
      <c r="AC48" s="441"/>
      <c r="AD48" s="441"/>
      <c r="AE48" s="441"/>
    </row>
    <row r="49" spans="1:31" x14ac:dyDescent="0.2">
      <c r="A49" s="441"/>
      <c r="B49" s="441"/>
      <c r="C49" s="441"/>
      <c r="D49" s="441"/>
      <c r="E49" s="441"/>
      <c r="F49" s="441"/>
      <c r="G49" s="441"/>
      <c r="H49" s="441"/>
      <c r="I49" s="441"/>
      <c r="J49" s="441"/>
      <c r="K49" s="441"/>
      <c r="L49" s="441"/>
      <c r="M49" s="441"/>
      <c r="N49" s="441"/>
      <c r="O49" s="441"/>
      <c r="P49" s="441"/>
      <c r="Q49" s="441"/>
      <c r="R49" s="441"/>
      <c r="S49" s="441"/>
      <c r="T49" s="441"/>
      <c r="U49" s="441"/>
      <c r="V49" s="441"/>
      <c r="W49" s="441"/>
      <c r="X49" s="441"/>
      <c r="Y49" s="441"/>
      <c r="Z49" s="441"/>
      <c r="AA49" s="441"/>
      <c r="AB49" s="441"/>
      <c r="AC49" s="441"/>
      <c r="AD49" s="441"/>
      <c r="AE49" s="441"/>
    </row>
    <row r="50" spans="1:31" x14ac:dyDescent="0.2">
      <c r="A50" s="441"/>
      <c r="B50" s="441"/>
      <c r="C50" s="441"/>
      <c r="D50" s="441"/>
      <c r="E50" s="441"/>
      <c r="F50" s="441"/>
      <c r="G50" s="441"/>
      <c r="H50" s="441"/>
      <c r="I50" s="441"/>
      <c r="J50" s="441"/>
      <c r="K50" s="441"/>
      <c r="L50" s="441"/>
      <c r="M50" s="441"/>
      <c r="N50" s="441"/>
      <c r="O50" s="441"/>
      <c r="P50" s="441"/>
      <c r="Q50" s="441"/>
      <c r="R50" s="441"/>
      <c r="S50" s="441"/>
      <c r="T50" s="441"/>
      <c r="U50" s="441"/>
      <c r="V50" s="441"/>
      <c r="W50" s="441"/>
      <c r="X50" s="441"/>
      <c r="Y50" s="441"/>
      <c r="Z50" s="441"/>
      <c r="AA50" s="441"/>
      <c r="AB50" s="441"/>
      <c r="AC50" s="441"/>
      <c r="AD50" s="441"/>
      <c r="AE50" s="441"/>
    </row>
    <row r="51" spans="1:31" x14ac:dyDescent="0.2">
      <c r="A51" s="441"/>
      <c r="B51" s="441"/>
      <c r="C51" s="441"/>
      <c r="D51" s="441"/>
      <c r="E51" s="441"/>
      <c r="F51" s="441"/>
      <c r="G51" s="441"/>
      <c r="H51" s="441"/>
      <c r="I51" s="441"/>
      <c r="J51" s="441"/>
      <c r="K51" s="441"/>
      <c r="L51" s="441"/>
      <c r="M51" s="441"/>
      <c r="N51" s="441"/>
      <c r="O51" s="441"/>
      <c r="P51" s="441"/>
      <c r="Q51" s="441"/>
      <c r="R51" s="441"/>
      <c r="S51" s="441"/>
      <c r="T51" s="441"/>
      <c r="U51" s="441"/>
      <c r="V51" s="441"/>
      <c r="W51" s="441"/>
      <c r="X51" s="441"/>
      <c r="Y51" s="441"/>
      <c r="Z51" s="441"/>
      <c r="AA51" s="441"/>
      <c r="AB51" s="441"/>
      <c r="AC51" s="441"/>
      <c r="AD51" s="441"/>
      <c r="AE51" s="441"/>
    </row>
    <row r="52" spans="1:31" x14ac:dyDescent="0.2">
      <c r="A52" s="441"/>
      <c r="B52" s="441"/>
      <c r="C52" s="441"/>
      <c r="D52" s="441"/>
      <c r="E52" s="441"/>
      <c r="F52" s="441"/>
      <c r="G52" s="441"/>
      <c r="H52" s="441"/>
      <c r="I52" s="441"/>
      <c r="J52" s="441"/>
      <c r="K52" s="441"/>
      <c r="L52" s="441"/>
      <c r="M52" s="441"/>
      <c r="N52" s="441"/>
      <c r="O52" s="441"/>
      <c r="P52" s="441"/>
      <c r="Q52" s="441"/>
      <c r="R52" s="441"/>
      <c r="S52" s="441"/>
      <c r="T52" s="441"/>
      <c r="U52" s="441"/>
      <c r="V52" s="441"/>
      <c r="W52" s="441"/>
      <c r="X52" s="441"/>
      <c r="Y52" s="441"/>
      <c r="Z52" s="441"/>
      <c r="AA52" s="441"/>
      <c r="AB52" s="441"/>
      <c r="AC52" s="441"/>
      <c r="AD52" s="441"/>
      <c r="AE52" s="441"/>
    </row>
    <row r="53" spans="1:31" x14ac:dyDescent="0.2">
      <c r="A53" s="441"/>
      <c r="B53" s="441"/>
      <c r="C53" s="441"/>
      <c r="D53" s="441"/>
      <c r="E53" s="441"/>
      <c r="F53" s="441"/>
      <c r="G53" s="441"/>
      <c r="H53" s="441"/>
      <c r="I53" s="441"/>
      <c r="J53" s="441"/>
      <c r="K53" s="441"/>
      <c r="L53" s="441"/>
      <c r="M53" s="441"/>
      <c r="N53" s="441"/>
      <c r="O53" s="441"/>
      <c r="P53" s="441"/>
      <c r="Q53" s="441"/>
      <c r="R53" s="441"/>
      <c r="S53" s="441"/>
      <c r="T53" s="441"/>
      <c r="U53" s="441"/>
      <c r="V53" s="441"/>
      <c r="W53" s="441"/>
      <c r="X53" s="441"/>
      <c r="Y53" s="441"/>
      <c r="Z53" s="441"/>
      <c r="AA53" s="441"/>
      <c r="AB53" s="441"/>
      <c r="AC53" s="441"/>
      <c r="AD53" s="441"/>
      <c r="AE53" s="441"/>
    </row>
    <row r="54" spans="1:31" x14ac:dyDescent="0.2">
      <c r="A54" s="441"/>
      <c r="B54" s="441"/>
      <c r="C54" s="441"/>
      <c r="D54" s="441"/>
      <c r="E54" s="441"/>
      <c r="F54" s="441"/>
      <c r="G54" s="441"/>
      <c r="H54" s="441"/>
      <c r="I54" s="441"/>
      <c r="J54" s="441"/>
      <c r="K54" s="441"/>
      <c r="L54" s="441"/>
      <c r="M54" s="441"/>
      <c r="N54" s="441"/>
      <c r="O54" s="441"/>
      <c r="P54" s="441"/>
      <c r="Q54" s="441"/>
      <c r="R54" s="441"/>
      <c r="S54" s="441"/>
      <c r="T54" s="441"/>
      <c r="U54" s="441"/>
      <c r="V54" s="441"/>
      <c r="W54" s="441"/>
      <c r="X54" s="441"/>
      <c r="Y54" s="441"/>
      <c r="Z54" s="441"/>
      <c r="AA54" s="441"/>
      <c r="AB54" s="441"/>
      <c r="AC54" s="441"/>
      <c r="AD54" s="441"/>
      <c r="AE54" s="441"/>
    </row>
    <row r="55" spans="1:31" x14ac:dyDescent="0.2">
      <c r="A55" s="441"/>
      <c r="B55" s="441"/>
      <c r="C55" s="441"/>
      <c r="D55" s="441"/>
      <c r="E55" s="441"/>
      <c r="F55" s="441"/>
      <c r="G55" s="441"/>
      <c r="H55" s="441"/>
      <c r="I55" s="441"/>
      <c r="J55" s="441"/>
      <c r="K55" s="441"/>
      <c r="L55" s="441"/>
      <c r="M55" s="441"/>
      <c r="N55" s="441"/>
      <c r="O55" s="441"/>
      <c r="P55" s="441"/>
      <c r="Q55" s="441"/>
      <c r="R55" s="441"/>
      <c r="S55" s="441"/>
      <c r="T55" s="441"/>
      <c r="U55" s="441"/>
      <c r="V55" s="441"/>
      <c r="W55" s="441"/>
      <c r="X55" s="441"/>
      <c r="Y55" s="441"/>
      <c r="Z55" s="441"/>
      <c r="AA55" s="441"/>
      <c r="AB55" s="441"/>
      <c r="AC55" s="441"/>
      <c r="AD55" s="441"/>
      <c r="AE55" s="441"/>
    </row>
    <row r="56" spans="1:31" x14ac:dyDescent="0.2">
      <c r="A56" s="441"/>
      <c r="B56" s="441"/>
      <c r="C56" s="441"/>
      <c r="D56" s="441"/>
      <c r="E56" s="441"/>
      <c r="F56" s="441"/>
      <c r="G56" s="441"/>
      <c r="H56" s="441"/>
      <c r="I56" s="441"/>
      <c r="J56" s="441"/>
      <c r="K56" s="441"/>
      <c r="L56" s="441"/>
      <c r="M56" s="441"/>
      <c r="N56" s="441"/>
      <c r="O56" s="441"/>
      <c r="P56" s="441"/>
      <c r="Q56" s="441"/>
      <c r="R56" s="441"/>
      <c r="S56" s="441"/>
      <c r="T56" s="441"/>
      <c r="U56" s="441"/>
      <c r="V56" s="441"/>
      <c r="W56" s="441"/>
      <c r="X56" s="441"/>
      <c r="Y56" s="441"/>
      <c r="Z56" s="441"/>
      <c r="AA56" s="441"/>
      <c r="AB56" s="441"/>
      <c r="AC56" s="441"/>
      <c r="AD56" s="441"/>
      <c r="AE56" s="441"/>
    </row>
    <row r="57" spans="1:31" x14ac:dyDescent="0.2">
      <c r="A57" s="441"/>
      <c r="B57" s="441"/>
      <c r="C57" s="441"/>
      <c r="D57" s="441"/>
      <c r="E57" s="441"/>
      <c r="F57" s="441"/>
      <c r="G57" s="441"/>
      <c r="H57" s="441"/>
      <c r="I57" s="441"/>
      <c r="J57" s="441"/>
      <c r="K57" s="441"/>
      <c r="L57" s="441"/>
      <c r="M57" s="441"/>
      <c r="N57" s="441"/>
      <c r="O57" s="441"/>
      <c r="P57" s="441"/>
      <c r="Q57" s="441"/>
      <c r="R57" s="441"/>
      <c r="S57" s="441"/>
      <c r="T57" s="441"/>
      <c r="U57" s="441"/>
      <c r="V57" s="441"/>
      <c r="W57" s="441"/>
      <c r="X57" s="441"/>
      <c r="Y57" s="441"/>
      <c r="Z57" s="441"/>
      <c r="AA57" s="441"/>
      <c r="AB57" s="441"/>
      <c r="AC57" s="441"/>
      <c r="AD57" s="441"/>
      <c r="AE57" s="441"/>
    </row>
    <row r="58" spans="1:31" x14ac:dyDescent="0.2">
      <c r="A58" s="441"/>
      <c r="B58" s="441"/>
      <c r="C58" s="441"/>
      <c r="D58" s="441"/>
      <c r="E58" s="441"/>
      <c r="F58" s="441"/>
      <c r="G58" s="441"/>
      <c r="H58" s="441"/>
      <c r="I58" s="441"/>
      <c r="J58" s="441"/>
      <c r="K58" s="441"/>
      <c r="L58" s="441"/>
      <c r="M58" s="441"/>
      <c r="N58" s="441"/>
      <c r="O58" s="441"/>
      <c r="P58" s="441"/>
      <c r="Q58" s="441"/>
      <c r="R58" s="441"/>
      <c r="S58" s="441"/>
      <c r="T58" s="441"/>
      <c r="U58" s="441"/>
      <c r="V58" s="441"/>
      <c r="W58" s="441"/>
      <c r="X58" s="441"/>
      <c r="Y58" s="441"/>
      <c r="Z58" s="441"/>
      <c r="AA58" s="441"/>
      <c r="AB58" s="441"/>
      <c r="AC58" s="441"/>
      <c r="AD58" s="441"/>
      <c r="AE58" s="441"/>
    </row>
    <row r="59" spans="1:31" x14ac:dyDescent="0.2">
      <c r="A59" s="441"/>
      <c r="B59" s="441"/>
      <c r="C59" s="441"/>
      <c r="D59" s="441"/>
      <c r="E59" s="441"/>
      <c r="F59" s="441"/>
      <c r="G59" s="441"/>
      <c r="H59" s="441"/>
      <c r="I59" s="441"/>
      <c r="J59" s="441"/>
      <c r="K59" s="441"/>
      <c r="L59" s="441"/>
      <c r="M59" s="441"/>
      <c r="N59" s="441"/>
      <c r="O59" s="441"/>
      <c r="P59" s="441"/>
      <c r="Q59" s="441"/>
      <c r="R59" s="441"/>
      <c r="S59" s="441"/>
      <c r="T59" s="441"/>
      <c r="U59" s="441"/>
      <c r="V59" s="441"/>
      <c r="W59" s="441"/>
      <c r="X59" s="441"/>
      <c r="Y59" s="441"/>
      <c r="Z59" s="441"/>
      <c r="AA59" s="441"/>
      <c r="AB59" s="441"/>
      <c r="AC59" s="441"/>
      <c r="AD59" s="441"/>
      <c r="AE59" s="441"/>
    </row>
    <row r="60" spans="1:31" x14ac:dyDescent="0.2">
      <c r="A60" s="441"/>
      <c r="B60" s="441"/>
      <c r="C60" s="441"/>
      <c r="D60" s="441"/>
      <c r="E60" s="441"/>
      <c r="F60" s="441"/>
      <c r="G60" s="441"/>
      <c r="H60" s="441"/>
      <c r="I60" s="441"/>
      <c r="J60" s="441"/>
      <c r="K60" s="441"/>
      <c r="L60" s="441"/>
      <c r="M60" s="441"/>
      <c r="N60" s="441"/>
      <c r="O60" s="441"/>
      <c r="P60" s="441"/>
      <c r="Q60" s="441"/>
      <c r="R60" s="441"/>
      <c r="S60" s="441"/>
      <c r="T60" s="441"/>
      <c r="U60" s="441"/>
      <c r="V60" s="441"/>
      <c r="W60" s="441"/>
      <c r="X60" s="441"/>
      <c r="Y60" s="441"/>
      <c r="Z60" s="441"/>
      <c r="AA60" s="441"/>
      <c r="AB60" s="441"/>
      <c r="AC60" s="441"/>
      <c r="AD60" s="441"/>
      <c r="AE60" s="441"/>
    </row>
    <row r="61" spans="1:31" x14ac:dyDescent="0.2">
      <c r="A61" s="441"/>
      <c r="B61" s="441"/>
      <c r="C61" s="441"/>
      <c r="D61" s="441"/>
      <c r="E61" s="441"/>
      <c r="F61" s="441"/>
      <c r="G61" s="441"/>
      <c r="H61" s="441"/>
      <c r="I61" s="441"/>
      <c r="J61" s="441"/>
      <c r="K61" s="441"/>
      <c r="L61" s="441"/>
      <c r="M61" s="441"/>
      <c r="N61" s="441"/>
      <c r="O61" s="441"/>
      <c r="P61" s="441"/>
      <c r="Q61" s="441"/>
      <c r="R61" s="441"/>
      <c r="S61" s="441"/>
      <c r="T61" s="441"/>
      <c r="U61" s="441"/>
      <c r="V61" s="441"/>
      <c r="W61" s="441"/>
      <c r="X61" s="441"/>
      <c r="Y61" s="441"/>
      <c r="Z61" s="441"/>
      <c r="AA61" s="441"/>
      <c r="AB61" s="441"/>
      <c r="AC61" s="441"/>
      <c r="AD61" s="441"/>
      <c r="AE61" s="441"/>
    </row>
    <row r="62" spans="1:31" x14ac:dyDescent="0.2">
      <c r="A62" s="441"/>
      <c r="B62" s="441"/>
      <c r="C62" s="441"/>
      <c r="D62" s="441"/>
      <c r="E62" s="441"/>
      <c r="F62" s="441"/>
      <c r="G62" s="441"/>
      <c r="H62" s="441"/>
      <c r="I62" s="441"/>
      <c r="J62" s="441"/>
      <c r="K62" s="441"/>
      <c r="L62" s="441"/>
      <c r="M62" s="441"/>
      <c r="N62" s="441"/>
      <c r="O62" s="441"/>
      <c r="P62" s="441"/>
      <c r="Q62" s="441"/>
      <c r="R62" s="441"/>
      <c r="S62" s="441"/>
      <c r="T62" s="441"/>
      <c r="U62" s="441"/>
      <c r="V62" s="441"/>
      <c r="W62" s="441"/>
      <c r="X62" s="441"/>
      <c r="Y62" s="441"/>
      <c r="Z62" s="441"/>
      <c r="AA62" s="441"/>
      <c r="AB62" s="441"/>
      <c r="AC62" s="441"/>
      <c r="AD62" s="441"/>
      <c r="AE62" s="441"/>
    </row>
    <row r="63" spans="1:31" x14ac:dyDescent="0.2">
      <c r="A63" s="441"/>
      <c r="B63" s="441"/>
      <c r="C63" s="441"/>
      <c r="D63" s="441"/>
      <c r="E63" s="441"/>
      <c r="F63" s="441"/>
      <c r="G63" s="441"/>
      <c r="H63" s="441"/>
      <c r="I63" s="441"/>
      <c r="J63" s="441"/>
      <c r="K63" s="441"/>
      <c r="L63" s="441"/>
      <c r="M63" s="441"/>
      <c r="N63" s="441"/>
      <c r="O63" s="441"/>
      <c r="P63" s="441"/>
      <c r="Q63" s="441"/>
      <c r="R63" s="441"/>
      <c r="S63" s="441"/>
      <c r="T63" s="441"/>
      <c r="U63" s="441"/>
      <c r="V63" s="441"/>
      <c r="W63" s="441"/>
      <c r="X63" s="441"/>
      <c r="Y63" s="441"/>
      <c r="Z63" s="441"/>
      <c r="AA63" s="441"/>
      <c r="AB63" s="441"/>
      <c r="AC63" s="441"/>
      <c r="AD63" s="441"/>
      <c r="AE63" s="441"/>
    </row>
    <row r="64" spans="1:31" x14ac:dyDescent="0.2">
      <c r="A64" s="441"/>
      <c r="B64" s="441"/>
      <c r="C64" s="441"/>
      <c r="D64" s="441"/>
      <c r="E64" s="441"/>
      <c r="F64" s="441"/>
      <c r="G64" s="441"/>
      <c r="H64" s="441"/>
      <c r="I64" s="441"/>
      <c r="J64" s="441"/>
      <c r="K64" s="441"/>
      <c r="L64" s="441"/>
      <c r="M64" s="441"/>
      <c r="N64" s="441"/>
      <c r="O64" s="441"/>
      <c r="P64" s="441"/>
      <c r="Q64" s="441"/>
      <c r="R64" s="441"/>
      <c r="S64" s="441"/>
      <c r="T64" s="441"/>
      <c r="U64" s="441"/>
      <c r="V64" s="441"/>
      <c r="W64" s="441"/>
      <c r="X64" s="441"/>
      <c r="Y64" s="441"/>
      <c r="Z64" s="441"/>
      <c r="AA64" s="441"/>
      <c r="AB64" s="441"/>
      <c r="AC64" s="441"/>
      <c r="AD64" s="441"/>
      <c r="AE64" s="441" t="s">
        <v>200</v>
      </c>
    </row>
  </sheetData>
  <sheetProtection password="C730" sheet="1" selectLockedCells="1"/>
  <mergeCells count="16">
    <mergeCell ref="C14:N14"/>
    <mergeCell ref="C3:H4"/>
    <mergeCell ref="C9:N9"/>
    <mergeCell ref="C10:N10"/>
    <mergeCell ref="C12:N12"/>
    <mergeCell ref="C13:N13"/>
    <mergeCell ref="C25:N25"/>
    <mergeCell ref="C15:N15"/>
    <mergeCell ref="C17:N17"/>
    <mergeCell ref="G20:H20"/>
    <mergeCell ref="D22:N22"/>
    <mergeCell ref="C24:O24"/>
    <mergeCell ref="C19:N19"/>
    <mergeCell ref="C20:D20"/>
    <mergeCell ref="I20:J20"/>
    <mergeCell ref="L20:M20"/>
  </mergeCells>
  <conditionalFormatting sqref="G6">
    <cfRule type="expression" dxfId="117" priority="24">
      <formula>$G$6&gt;10000</formula>
    </cfRule>
  </conditionalFormatting>
  <conditionalFormatting sqref="I20">
    <cfRule type="expression" dxfId="116" priority="25">
      <formula>$G$6&gt;10000</formula>
    </cfRule>
    <cfRule type="expression" dxfId="115" priority="26">
      <formula>$I$20&lt;&gt;""</formula>
    </cfRule>
  </conditionalFormatting>
  <conditionalFormatting sqref="E20">
    <cfRule type="expression" dxfId="114" priority="27">
      <formula>$G$6&gt;10000</formula>
    </cfRule>
    <cfRule type="expression" dxfId="113" priority="28">
      <formula>$E$20&lt;&gt;""</formula>
    </cfRule>
  </conditionalFormatting>
  <conditionalFormatting sqref="N20">
    <cfRule type="expression" dxfId="112" priority="29">
      <formula>$G$6&gt;10000</formula>
    </cfRule>
    <cfRule type="expression" dxfId="111" priority="30">
      <formula>$N$20&lt;&gt;""</formula>
    </cfRule>
  </conditionalFormatting>
  <conditionalFormatting sqref="C22:D22">
    <cfRule type="expression" dxfId="110" priority="5">
      <formula>$G$6&gt;0</formula>
    </cfRule>
  </conditionalFormatting>
  <hyperlinks>
    <hyperlink ref="C14" r:id="rId1"/>
  </hyperlinks>
  <printOptions horizontalCentered="1"/>
  <pageMargins left="0.39370078740157483" right="0.19685039370078741" top="0.19685039370078741" bottom="0.19685039370078741" header="0" footer="0"/>
  <pageSetup paperSize="9" scale="78"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0961" r:id="rId5" name="Check Box 1">
              <controlPr defaultSize="0" autoFill="0" autoLine="0" autoPict="0">
                <anchor moveWithCells="1">
                  <from>
                    <xdr:col>2</xdr:col>
                    <xdr:colOff>57150</xdr:colOff>
                    <xdr:row>21</xdr:row>
                    <xdr:rowOff>38100</xdr:rowOff>
                  </from>
                  <to>
                    <xdr:col>2</xdr:col>
                    <xdr:colOff>295275</xdr:colOff>
                    <xdr:row>21</xdr:row>
                    <xdr:rowOff>247650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3" id="{3BED2CC4-452D-4E42-8B3B-4423F317F1EA}">
            <xm:f>'\Users\nils.radeisen\Desktop\KSMNeu23\[Vorhabenbeschreibung_4.1.8b+4.1.10b+4.1.10c_KSM_Anschlussvorhaben_2307_V8.xlsx]menu'!#REF!=FALSE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C24</xm:sqref>
        </x14:conditionalFormatting>
        <x14:conditionalFormatting xmlns:xm="http://schemas.microsoft.com/office/excel/2006/main">
          <x14:cfRule type="expression" priority="22" id="{64A76ADF-D283-4DC6-8117-44FAD7D5B928}">
            <xm:f>'\Users\nils.radeisen\Desktop\KSMNeu23\[Vorhabenbeschreibung_4.1.8b+4.1.10b+4.1.10c_KSM_Anschlussvorhaben_2307_V8.xlsx]menu'!#REF!=FALSE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C12:N12</xm:sqref>
        </x14:conditionalFormatting>
        <x14:conditionalFormatting xmlns:xm="http://schemas.microsoft.com/office/excel/2006/main">
          <x14:cfRule type="expression" priority="19" id="{E4D3A896-C1E7-408A-A1BB-2E73D0D61E7C}">
            <xm:f>'\Users\nils.radeisen\Desktop\KSMNeu23\[Vorhabenbeschreibung_4.1.8b+4.1.10b+4.1.10c_KSM_Anschlussvorhaben_2307_V8.xlsx]menu'!#REF!=FALSE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O9</xm:sqref>
        </x14:conditionalFormatting>
        <x14:conditionalFormatting xmlns:xm="http://schemas.microsoft.com/office/excel/2006/main">
          <x14:cfRule type="expression" priority="20" id="{D338C56C-AEE2-4564-AC0D-A58B5E3D0238}">
            <xm:f>'\Users\nils.radeisen\Desktop\KSMNeu23\[Vorhabenbeschreibung_4.1.8b+4.1.10b+4.1.10c_KSM_Anschlussvorhaben_2307_V8.xlsx]menu'!#REF!=FALSE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C9:N9</xm:sqref>
        </x14:conditionalFormatting>
        <x14:conditionalFormatting xmlns:xm="http://schemas.microsoft.com/office/excel/2006/main">
          <x14:cfRule type="expression" priority="18" id="{EB14EC9B-CC7F-4094-BC83-945BA741484D}">
            <xm:f>'\Users\nils.radeisen\Desktop\KSMNeu23\[Vorhabenbeschreibung_4.1.8b+4.1.10b+4.1.10c_KSM_Anschlussvorhaben_2307_V8.xlsx]menu'!#REF!=FALSE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C17</xm:sqref>
        </x14:conditionalFormatting>
        <x14:conditionalFormatting xmlns:xm="http://schemas.microsoft.com/office/excel/2006/main">
          <x14:cfRule type="iconSet" priority="17" id="{1CACBC84-707C-49EE-B781-1F62829D9F21}">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H6</xm:sqref>
        </x14:conditionalFormatting>
        <x14:conditionalFormatting xmlns:xm="http://schemas.microsoft.com/office/excel/2006/main">
          <x14:cfRule type="expression" priority="15" id="{C4E292FB-7FA6-4CD0-B091-0565684270DB}">
            <xm:f>'\Users\nils.radeisen\Desktop\KSMNeu23\[Vorhabenbeschreibung_4.1.8b+4.1.10b+4.1.10c_KSM_Anschlussvorhaben_2307_V8.xlsx]menu'!#REF!=FALSE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O20 C22:D22 O22</xm:sqref>
        </x14:conditionalFormatting>
        <x14:conditionalFormatting xmlns:xm="http://schemas.microsoft.com/office/excel/2006/main">
          <x14:cfRule type="expression" priority="14" id="{9F125BEC-1A26-438E-8067-08EE84B0AD25}">
            <xm:f>'\Users\nils.radeisen\Desktop\KSMNeu23\[Vorhabenbeschreibung_4.1.8b+4.1.10b+4.1.10c_KSM_Anschlussvorhaben_2307_V8.xlsx]menu'!#REF!=FALSE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O20</xm:sqref>
        </x14:conditionalFormatting>
        <x14:conditionalFormatting xmlns:xm="http://schemas.microsoft.com/office/excel/2006/main">
          <x14:cfRule type="expression" priority="7" id="{856967AD-B063-41B8-AE88-0D0EAE94BEFA}">
            <xm:f>'\Users\nils.radeisen\Desktop\KSMNeu23\[Vorhabenbeschreibung_4.1.8b+4.1.10b+4.1.10c_KSM_Anschlussvorhaben_2307_V8.xlsx]menu'!#REF!=FALSE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C19</xm:sqref>
        </x14:conditionalFormatting>
        <x14:conditionalFormatting xmlns:xm="http://schemas.microsoft.com/office/excel/2006/main">
          <x14:cfRule type="iconSet" priority="16" id="{8D3DA8A9-5134-4525-8AD9-737E089326BE}">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O20</xm:sqref>
        </x14:conditionalFormatting>
        <x14:conditionalFormatting xmlns:xm="http://schemas.microsoft.com/office/excel/2006/main">
          <x14:cfRule type="expression" priority="4" id="{B30AB217-885F-42DD-A7E4-448E889A109D}">
            <xm:f>menu!$B$48=TRUE</xm:f>
            <x14:dxf>
              <fill>
                <patternFill>
                  <bgColor rgb="FFEBF1DE"/>
                </patternFill>
              </fill>
            </x14:dxf>
          </x14:cfRule>
          <xm:sqref>C22:D22</xm:sqref>
        </x14:conditionalFormatting>
        <x14:conditionalFormatting xmlns:xm="http://schemas.microsoft.com/office/excel/2006/main">
          <x14:cfRule type="iconSet" priority="3" id="{B71DDE35-9A00-4170-917A-B0C857CB1B75}">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O22</xm:sqref>
        </x14:conditionalFormatting>
        <x14:conditionalFormatting xmlns:xm="http://schemas.microsoft.com/office/excel/2006/main">
          <x14:cfRule type="expression" priority="2" id="{16E57B3C-6961-4546-BEE6-2B3047E6DA67}">
            <xm:f>'\Users\nils.radeisen\Desktop\KSMNeu23\[Vorhabenbeschreibung_4.1.8b+4.1.10b+4.1.10c_KSM_Anschlussvorhaben_2307_V8.xlsx]menu'!#REF!=FALSE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C15:N15</xm:sqref>
        </x14:conditionalFormatting>
        <x14:conditionalFormatting xmlns:xm="http://schemas.microsoft.com/office/excel/2006/main">
          <x14:cfRule type="expression" priority="1" id="{150ED9EB-F9C7-4E06-A7A2-B8E8D20D8C8D}">
            <xm:f>'\Users\nils.radeisen\Desktop\KSMNeu23\[Vorhabenbeschreibung_4.1.8b+4.1.10b+4.1.10c_KSM_Anschlussvorhaben_2307_V8.xlsx]menu'!#REF!=FALSE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F20</xm:sqref>
        </x14:conditionalFormatting>
      </x14:conditionalFormatting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pageSetUpPr fitToPage="1"/>
  </sheetPr>
  <dimension ref="A1:AC96"/>
  <sheetViews>
    <sheetView showGridLines="0" showRowColHeaders="0" zoomScale="90" zoomScaleNormal="90" workbookViewId="0">
      <selection activeCell="F14" sqref="F14"/>
    </sheetView>
  </sheetViews>
  <sheetFormatPr baseColWidth="10" defaultColWidth="11.42578125" defaultRowHeight="12" x14ac:dyDescent="0.2"/>
  <cols>
    <col min="1" max="2" width="2.28515625" style="69" customWidth="1"/>
    <col min="3" max="3" width="6" style="69" customWidth="1"/>
    <col min="4" max="4" width="4.42578125" style="69" customWidth="1"/>
    <col min="5" max="5" width="17.7109375" style="69" customWidth="1"/>
    <col min="6" max="6" width="14.42578125" style="69" customWidth="1"/>
    <col min="7" max="7" width="14.5703125" style="69" customWidth="1"/>
    <col min="8" max="8" width="14.140625" style="69" customWidth="1"/>
    <col min="9" max="9" width="4.7109375" style="69" customWidth="1"/>
    <col min="10" max="10" width="9.7109375" style="69" customWidth="1"/>
    <col min="11" max="11" width="18.7109375" style="69" customWidth="1"/>
    <col min="12" max="12" width="16.140625" style="69" customWidth="1"/>
    <col min="13" max="13" width="3.28515625" style="69" customWidth="1"/>
    <col min="14" max="14" width="2.28515625" style="69" customWidth="1"/>
    <col min="15" max="16384" width="11.42578125" style="69"/>
  </cols>
  <sheetData>
    <row r="1" spans="1:29" x14ac:dyDescent="0.2">
      <c r="A1" s="441" t="s">
        <v>200</v>
      </c>
      <c r="B1" s="441"/>
      <c r="C1" s="441"/>
      <c r="D1" s="441"/>
      <c r="E1" s="441"/>
      <c r="F1" s="441"/>
      <c r="G1" s="441"/>
      <c r="H1" s="441"/>
      <c r="I1" s="441"/>
      <c r="J1" s="441"/>
      <c r="K1" s="441"/>
      <c r="L1" s="441"/>
      <c r="M1" s="441"/>
      <c r="N1" s="441"/>
      <c r="O1" s="441"/>
      <c r="P1" s="441"/>
      <c r="Q1" s="441"/>
      <c r="R1" s="441"/>
      <c r="S1" s="441"/>
      <c r="T1" s="441"/>
      <c r="U1" s="441"/>
      <c r="V1" s="441"/>
      <c r="W1" s="441"/>
      <c r="X1" s="441"/>
      <c r="Y1" s="441"/>
      <c r="Z1" s="441"/>
      <c r="AA1" s="441"/>
      <c r="AB1" s="441"/>
      <c r="AC1" s="441"/>
    </row>
    <row r="2" spans="1:29" x14ac:dyDescent="0.2">
      <c r="A2" s="441"/>
      <c r="O2" s="441"/>
      <c r="P2" s="441"/>
      <c r="Q2" s="441"/>
      <c r="R2" s="441"/>
      <c r="S2" s="441"/>
      <c r="T2" s="441"/>
      <c r="U2" s="441"/>
      <c r="V2" s="441"/>
      <c r="W2" s="441"/>
      <c r="X2" s="441"/>
      <c r="Y2" s="441"/>
      <c r="Z2" s="441"/>
      <c r="AA2" s="441"/>
      <c r="AB2" s="441"/>
      <c r="AC2" s="441"/>
    </row>
    <row r="3" spans="1:29" ht="17.25" customHeight="1" x14ac:dyDescent="0.2">
      <c r="A3" s="441"/>
      <c r="C3" s="829" t="s">
        <v>92</v>
      </c>
      <c r="D3" s="829"/>
      <c r="E3" s="829"/>
      <c r="F3" s="829"/>
      <c r="G3" s="829"/>
      <c r="H3" s="88"/>
      <c r="I3" s="70"/>
      <c r="J3" s="71" t="s">
        <v>60</v>
      </c>
      <c r="K3" s="89"/>
      <c r="L3" s="89"/>
      <c r="O3" s="441"/>
      <c r="P3" s="441"/>
      <c r="Q3" s="441"/>
      <c r="R3" s="441"/>
      <c r="S3" s="441"/>
      <c r="T3" s="441"/>
      <c r="U3" s="441"/>
      <c r="V3" s="441"/>
      <c r="W3" s="441"/>
      <c r="X3" s="441"/>
      <c r="Y3" s="441"/>
      <c r="Z3" s="441"/>
      <c r="AA3" s="441"/>
      <c r="AB3" s="441"/>
      <c r="AC3" s="441"/>
    </row>
    <row r="4" spans="1:29" ht="17.25" customHeight="1" x14ac:dyDescent="0.2">
      <c r="A4" s="441"/>
      <c r="C4" s="829"/>
      <c r="D4" s="829"/>
      <c r="E4" s="829"/>
      <c r="F4" s="829"/>
      <c r="G4" s="829"/>
      <c r="H4" s="88"/>
      <c r="I4" s="145"/>
      <c r="J4" s="72" t="s">
        <v>59</v>
      </c>
      <c r="K4" s="89"/>
      <c r="L4" s="89"/>
      <c r="O4" s="441"/>
      <c r="P4" s="441"/>
      <c r="Q4" s="441"/>
      <c r="R4" s="441"/>
      <c r="S4" s="441"/>
      <c r="T4" s="441"/>
      <c r="U4" s="441"/>
      <c r="V4" s="441"/>
      <c r="W4" s="441"/>
      <c r="X4" s="441"/>
      <c r="Y4" s="441"/>
      <c r="Z4" s="441"/>
      <c r="AA4" s="441"/>
      <c r="AB4" s="441"/>
      <c r="AC4" s="441"/>
    </row>
    <row r="5" spans="1:29" ht="17.25" customHeight="1" x14ac:dyDescent="0.2">
      <c r="A5" s="441"/>
      <c r="I5" s="73"/>
      <c r="J5" s="72" t="s">
        <v>58</v>
      </c>
      <c r="O5" s="441"/>
      <c r="P5" s="441"/>
      <c r="Q5" s="441"/>
      <c r="R5" s="441"/>
      <c r="S5" s="441"/>
      <c r="T5" s="441"/>
      <c r="U5" s="441"/>
      <c r="V5" s="441"/>
      <c r="W5" s="441"/>
      <c r="X5" s="441"/>
      <c r="Y5" s="441"/>
      <c r="Z5" s="441"/>
      <c r="AA5" s="441"/>
      <c r="AB5" s="441"/>
      <c r="AC5" s="441"/>
    </row>
    <row r="6" spans="1:29" ht="17.25" customHeight="1" x14ac:dyDescent="0.2">
      <c r="A6" s="441"/>
      <c r="I6" s="74"/>
      <c r="J6" s="72" t="s">
        <v>46</v>
      </c>
      <c r="O6" s="441"/>
      <c r="P6" s="441"/>
      <c r="Q6" s="441"/>
      <c r="R6" s="441"/>
      <c r="S6" s="441"/>
      <c r="T6" s="441"/>
      <c r="U6" s="441"/>
      <c r="V6" s="441"/>
      <c r="W6" s="441"/>
      <c r="X6" s="441"/>
      <c r="Y6" s="441"/>
      <c r="Z6" s="441"/>
      <c r="AA6" s="441"/>
      <c r="AB6" s="441"/>
      <c r="AC6" s="441"/>
    </row>
    <row r="7" spans="1:29" ht="17.25" customHeight="1" x14ac:dyDescent="0.2">
      <c r="A7" s="441"/>
      <c r="I7" s="75"/>
      <c r="J7" s="72" t="s">
        <v>47</v>
      </c>
      <c r="O7" s="441"/>
      <c r="P7" s="441"/>
      <c r="Q7" s="441"/>
      <c r="R7" s="441"/>
      <c r="S7" s="441"/>
      <c r="T7" s="441"/>
      <c r="U7" s="441"/>
      <c r="V7" s="441"/>
      <c r="W7" s="441"/>
      <c r="X7" s="441"/>
      <c r="Y7" s="441"/>
      <c r="Z7" s="441"/>
      <c r="AA7" s="441"/>
      <c r="AB7" s="441"/>
      <c r="AC7" s="441"/>
    </row>
    <row r="8" spans="1:29" ht="5.25" customHeight="1" x14ac:dyDescent="0.2">
      <c r="A8" s="441"/>
      <c r="B8" s="150"/>
      <c r="C8" s="150"/>
      <c r="D8" s="150"/>
      <c r="E8" s="150"/>
      <c r="F8" s="150"/>
      <c r="G8" s="150"/>
      <c r="H8" s="150"/>
      <c r="I8" s="153"/>
      <c r="J8" s="202"/>
      <c r="K8" s="150"/>
      <c r="L8" s="150"/>
      <c r="O8" s="441"/>
      <c r="P8" s="441"/>
      <c r="Q8" s="441"/>
      <c r="R8" s="441"/>
      <c r="S8" s="441"/>
      <c r="T8" s="441"/>
      <c r="U8" s="441"/>
      <c r="V8" s="441"/>
      <c r="W8" s="441"/>
      <c r="X8" s="441"/>
      <c r="Y8" s="441"/>
      <c r="Z8" s="441"/>
      <c r="AA8" s="441"/>
      <c r="AB8" s="441"/>
      <c r="AC8" s="441"/>
    </row>
    <row r="9" spans="1:29" ht="12" customHeight="1" x14ac:dyDescent="0.2">
      <c r="A9" s="441"/>
      <c r="B9" s="150"/>
      <c r="C9" s="928" t="s">
        <v>9</v>
      </c>
      <c r="D9" s="929"/>
      <c r="E9" s="929"/>
      <c r="F9" s="929"/>
      <c r="G9" s="929"/>
      <c r="H9" s="929"/>
      <c r="I9" s="929"/>
      <c r="J9" s="929"/>
      <c r="K9" s="929"/>
      <c r="L9" s="930"/>
      <c r="O9" s="441"/>
      <c r="P9" s="441"/>
      <c r="Q9" s="441"/>
      <c r="R9" s="441"/>
      <c r="S9" s="441"/>
      <c r="T9" s="441"/>
      <c r="U9" s="441"/>
      <c r="V9" s="441"/>
      <c r="W9" s="441"/>
      <c r="X9" s="441"/>
      <c r="Y9" s="441"/>
      <c r="Z9" s="441"/>
      <c r="AA9" s="441"/>
      <c r="AB9" s="441"/>
      <c r="AC9" s="441"/>
    </row>
    <row r="10" spans="1:29" ht="14.25" customHeight="1" x14ac:dyDescent="0.2">
      <c r="A10" s="441"/>
      <c r="B10" s="150"/>
      <c r="C10" s="922" t="str">
        <f>IF(menu!I47&lt;&gt;FALSE,"Zuwendungsfähig sind Ausgaben zur professionellen Prozessunterstützung in einem zeitlichen Umfang von maximal "&amp; menu!I47*5&amp;" Tagen im Projektzeitraum.",Texte!C11)</f>
        <v>Zuwendungsfähig sind Ausgaben zur professionellen Prozessunterstützung in einem zeitlichen Umfang von maximal 10 Tagen im Projektzeitraum.</v>
      </c>
      <c r="D10" s="923"/>
      <c r="E10" s="923"/>
      <c r="F10" s="923"/>
      <c r="G10" s="923"/>
      <c r="H10" s="923"/>
      <c r="I10" s="923"/>
      <c r="J10" s="923"/>
      <c r="K10" s="923"/>
      <c r="L10" s="924"/>
      <c r="O10" s="441"/>
      <c r="P10" s="441"/>
      <c r="Q10" s="441"/>
      <c r="R10" s="441"/>
      <c r="S10" s="441"/>
      <c r="T10" s="441"/>
      <c r="U10" s="441"/>
      <c r="V10" s="441"/>
      <c r="W10" s="441"/>
      <c r="X10" s="441"/>
      <c r="Y10" s="441"/>
      <c r="Z10" s="441"/>
      <c r="AA10" s="441"/>
      <c r="AB10" s="441"/>
      <c r="AC10" s="441"/>
    </row>
    <row r="11" spans="1:29" ht="6" customHeight="1" x14ac:dyDescent="0.2">
      <c r="A11" s="441"/>
      <c r="O11" s="442"/>
      <c r="P11" s="442"/>
      <c r="Q11" s="442"/>
      <c r="R11" s="441"/>
      <c r="S11" s="441"/>
      <c r="T11" s="441"/>
      <c r="U11" s="441"/>
      <c r="V11" s="441"/>
      <c r="W11" s="441"/>
      <c r="X11" s="441"/>
      <c r="Y11" s="441"/>
      <c r="Z11" s="441"/>
      <c r="AA11" s="441"/>
      <c r="AB11" s="441"/>
      <c r="AC11" s="441"/>
    </row>
    <row r="12" spans="1:29" ht="15" customHeight="1" thickBot="1" x14ac:dyDescent="0.25">
      <c r="A12" s="441"/>
      <c r="C12" s="891" t="s">
        <v>172</v>
      </c>
      <c r="D12" s="891"/>
      <c r="E12" s="892"/>
      <c r="F12" s="892"/>
      <c r="G12" s="892"/>
      <c r="H12" s="892"/>
      <c r="I12" s="892"/>
      <c r="J12" s="892"/>
      <c r="K12" s="892"/>
      <c r="L12" s="892"/>
      <c r="O12" s="442"/>
      <c r="P12" s="442"/>
      <c r="Q12" s="442"/>
      <c r="R12" s="441"/>
      <c r="S12" s="441"/>
      <c r="T12" s="441"/>
      <c r="U12" s="441"/>
      <c r="V12" s="441"/>
      <c r="W12" s="441"/>
      <c r="X12" s="441"/>
      <c r="Y12" s="441"/>
      <c r="Z12" s="441"/>
      <c r="AA12" s="441"/>
      <c r="AB12" s="441"/>
      <c r="AC12" s="441"/>
    </row>
    <row r="13" spans="1:29" ht="30" customHeight="1" x14ac:dyDescent="0.2">
      <c r="A13" s="441"/>
      <c r="B13" s="78"/>
      <c r="C13" s="86"/>
      <c r="D13" s="86"/>
      <c r="E13" s="86"/>
      <c r="F13" s="190" t="s">
        <v>17</v>
      </c>
      <c r="G13" s="195" t="s">
        <v>18</v>
      </c>
      <c r="H13" s="920" t="s">
        <v>10</v>
      </c>
      <c r="I13" s="921"/>
      <c r="J13" s="192"/>
      <c r="K13" s="193"/>
      <c r="L13" s="194"/>
      <c r="M13" s="94"/>
      <c r="N13" s="94"/>
      <c r="O13" s="443"/>
      <c r="P13" s="443"/>
      <c r="Q13" s="442"/>
      <c r="R13" s="441"/>
      <c r="S13" s="441"/>
      <c r="T13" s="441"/>
      <c r="U13" s="441"/>
      <c r="V13" s="441"/>
      <c r="W13" s="441"/>
      <c r="X13" s="441"/>
      <c r="Y13" s="441"/>
      <c r="Z13" s="441"/>
      <c r="AA13" s="441"/>
      <c r="AB13" s="441"/>
      <c r="AC13" s="441"/>
    </row>
    <row r="14" spans="1:29" ht="30.75" customHeight="1" thickBot="1" x14ac:dyDescent="0.25">
      <c r="A14" s="441"/>
      <c r="B14" s="78"/>
      <c r="C14" s="86"/>
      <c r="D14" s="86"/>
      <c r="E14" s="86"/>
      <c r="F14" s="196"/>
      <c r="G14" s="189"/>
      <c r="H14" s="918">
        <f>G14*F14</f>
        <v>0</v>
      </c>
      <c r="I14" s="919"/>
      <c r="J14" s="137">
        <f>IF(F14&gt;5*menu!I47,1,IF(G14&gt;1100,0.5,0))</f>
        <v>0</v>
      </c>
      <c r="K14" s="380" t="s">
        <v>502</v>
      </c>
      <c r="M14" s="131"/>
      <c r="N14" s="83"/>
      <c r="O14" s="442"/>
      <c r="P14" s="442"/>
      <c r="Q14" s="442"/>
      <c r="R14" s="441"/>
      <c r="S14" s="441"/>
      <c r="T14" s="441"/>
      <c r="U14" s="441"/>
      <c r="V14" s="441"/>
      <c r="W14" s="441"/>
      <c r="X14" s="441"/>
      <c r="Y14" s="441"/>
      <c r="Z14" s="441"/>
      <c r="AA14" s="441"/>
      <c r="AB14" s="441"/>
      <c r="AC14" s="441"/>
    </row>
    <row r="15" spans="1:29" ht="6" customHeight="1" x14ac:dyDescent="0.2">
      <c r="A15" s="441"/>
      <c r="C15" s="187"/>
      <c r="D15" s="160"/>
      <c r="E15" s="917"/>
      <c r="F15" s="917"/>
      <c r="G15" s="917"/>
      <c r="H15" s="161"/>
      <c r="I15" s="191"/>
      <c r="J15" s="191"/>
      <c r="K15" s="162"/>
      <c r="L15" s="148"/>
      <c r="M15" s="78"/>
      <c r="N15" s="78"/>
      <c r="O15" s="441"/>
      <c r="P15" s="441"/>
      <c r="Q15" s="441"/>
      <c r="R15" s="441"/>
      <c r="S15" s="441"/>
      <c r="T15" s="441"/>
      <c r="U15" s="441"/>
      <c r="V15" s="441"/>
      <c r="W15" s="441"/>
      <c r="X15" s="441"/>
      <c r="Y15" s="441"/>
      <c r="Z15" s="441"/>
      <c r="AA15" s="441"/>
      <c r="AB15" s="441"/>
      <c r="AC15" s="441"/>
    </row>
    <row r="16" spans="1:29" ht="15" customHeight="1" x14ac:dyDescent="0.2">
      <c r="A16" s="441"/>
      <c r="C16" s="406" t="str">
        <f>IF(G14&gt;1100,Texte!C31,"")</f>
        <v/>
      </c>
      <c r="D16" s="160"/>
      <c r="E16" s="405"/>
      <c r="F16" s="405"/>
      <c r="G16" s="405"/>
      <c r="H16" s="405"/>
      <c r="I16" s="405"/>
      <c r="J16" s="405"/>
      <c r="K16" s="162"/>
      <c r="L16" s="382" t="s">
        <v>164</v>
      </c>
      <c r="M16" s="78"/>
      <c r="N16" s="78"/>
      <c r="O16" s="441"/>
      <c r="P16" s="441"/>
      <c r="Q16" s="441"/>
      <c r="R16" s="441"/>
      <c r="S16" s="441"/>
      <c r="T16" s="441"/>
      <c r="U16" s="441"/>
      <c r="V16" s="441"/>
      <c r="W16" s="441"/>
      <c r="X16" s="441"/>
      <c r="Y16" s="441"/>
      <c r="Z16" s="441"/>
      <c r="AA16" s="441"/>
      <c r="AB16" s="441"/>
      <c r="AC16" s="441"/>
    </row>
    <row r="17" spans="1:29" ht="6" customHeight="1" x14ac:dyDescent="0.2">
      <c r="A17" s="441"/>
      <c r="C17" s="78"/>
      <c r="D17" s="78"/>
      <c r="E17" s="83"/>
      <c r="F17" s="83"/>
      <c r="G17" s="83"/>
      <c r="H17" s="83"/>
      <c r="I17" s="83"/>
      <c r="J17" s="83"/>
      <c r="K17" s="97"/>
      <c r="L17" s="98"/>
      <c r="M17" s="78"/>
      <c r="N17" s="78"/>
      <c r="O17" s="441"/>
      <c r="P17" s="441"/>
      <c r="Q17" s="441"/>
      <c r="R17" s="441"/>
      <c r="S17" s="441"/>
      <c r="T17" s="441"/>
      <c r="U17" s="441"/>
      <c r="V17" s="441"/>
      <c r="W17" s="441"/>
      <c r="X17" s="441"/>
      <c r="Y17" s="441"/>
      <c r="Z17" s="441"/>
      <c r="AA17" s="441"/>
      <c r="AB17" s="441"/>
      <c r="AC17" s="441"/>
    </row>
    <row r="18" spans="1:29" ht="351" customHeight="1" x14ac:dyDescent="0.2">
      <c r="A18" s="441"/>
      <c r="B18" s="100"/>
      <c r="C18" s="925" t="s">
        <v>656</v>
      </c>
      <c r="D18" s="926"/>
      <c r="E18" s="926"/>
      <c r="F18" s="926"/>
      <c r="G18" s="926"/>
      <c r="H18" s="926"/>
      <c r="I18" s="926"/>
      <c r="J18" s="926"/>
      <c r="K18" s="926"/>
      <c r="L18" s="927"/>
      <c r="O18" s="441"/>
      <c r="P18" s="441"/>
      <c r="Q18" s="441"/>
      <c r="R18" s="441"/>
      <c r="S18" s="441"/>
      <c r="T18" s="441"/>
      <c r="U18" s="441"/>
      <c r="V18" s="441"/>
      <c r="W18" s="441"/>
      <c r="X18" s="441"/>
      <c r="Y18" s="441"/>
      <c r="Z18" s="441"/>
      <c r="AA18" s="441"/>
      <c r="AB18" s="441"/>
      <c r="AC18" s="441"/>
    </row>
    <row r="19" spans="1:29" ht="19.149999999999999" customHeight="1" x14ac:dyDescent="0.2">
      <c r="A19" s="441"/>
      <c r="B19" s="100"/>
      <c r="C19" s="571"/>
      <c r="D19" s="572"/>
      <c r="E19" s="572"/>
      <c r="F19" s="572"/>
      <c r="G19" s="572"/>
      <c r="H19" s="572"/>
      <c r="I19" s="572"/>
      <c r="J19" s="572"/>
      <c r="K19" s="572"/>
      <c r="L19" s="573"/>
      <c r="O19" s="441"/>
      <c r="P19" s="441"/>
      <c r="Q19" s="441"/>
      <c r="R19" s="441"/>
      <c r="S19" s="441"/>
      <c r="T19" s="441"/>
      <c r="U19" s="441"/>
      <c r="V19" s="441"/>
      <c r="W19" s="441"/>
      <c r="X19" s="441"/>
      <c r="Y19" s="441"/>
      <c r="Z19" s="441"/>
      <c r="AA19" s="441"/>
      <c r="AB19" s="441"/>
      <c r="AC19" s="441"/>
    </row>
    <row r="20" spans="1:29" ht="6.75" customHeight="1" x14ac:dyDescent="0.2">
      <c r="A20" s="441"/>
      <c r="C20" s="87"/>
      <c r="D20" s="87"/>
      <c r="E20" s="87"/>
      <c r="F20" s="87"/>
      <c r="G20" s="87"/>
      <c r="H20" s="87"/>
      <c r="I20" s="87"/>
      <c r="J20" s="87"/>
      <c r="K20" s="87"/>
      <c r="L20" s="98"/>
      <c r="O20" s="441"/>
      <c r="P20" s="441"/>
      <c r="Q20" s="441"/>
      <c r="R20" s="441"/>
      <c r="S20" s="441"/>
      <c r="T20" s="441"/>
      <c r="U20" s="441"/>
      <c r="V20" s="441"/>
      <c r="W20" s="441"/>
      <c r="X20" s="441"/>
      <c r="Y20" s="441"/>
      <c r="Z20" s="441"/>
      <c r="AA20" s="441"/>
      <c r="AB20" s="441"/>
      <c r="AC20" s="441"/>
    </row>
    <row r="21" spans="1:29" ht="12.75" customHeight="1" x14ac:dyDescent="0.2">
      <c r="A21" s="441"/>
      <c r="C21" s="868" t="s">
        <v>167</v>
      </c>
      <c r="D21" s="868"/>
      <c r="E21" s="868"/>
      <c r="F21" s="868"/>
      <c r="G21" s="868"/>
      <c r="H21" s="868"/>
      <c r="I21" s="868"/>
      <c r="J21" s="868"/>
      <c r="K21" s="868"/>
      <c r="L21" s="868"/>
      <c r="M21" s="868"/>
      <c r="O21" s="441"/>
      <c r="P21" s="441"/>
      <c r="Q21" s="441"/>
      <c r="R21" s="441"/>
      <c r="S21" s="441"/>
      <c r="T21" s="441"/>
      <c r="U21" s="441"/>
      <c r="V21" s="441"/>
      <c r="W21" s="441"/>
      <c r="X21" s="441"/>
      <c r="Y21" s="441"/>
      <c r="Z21" s="441"/>
      <c r="AA21" s="441"/>
      <c r="AB21" s="441"/>
      <c r="AC21" s="441"/>
    </row>
    <row r="22" spans="1:29" ht="17.25" customHeight="1" x14ac:dyDescent="0.2">
      <c r="A22" s="441"/>
      <c r="C22" s="861" t="str">
        <f ca="1">Basisdaten!C39</f>
        <v>Vorhabenbeschreibung - 4.1.8. a) Erstvorhaben Klimaschutzkonzept und Klimaschutzmanagement - Vers. 09/2024</v>
      </c>
      <c r="D22" s="862"/>
      <c r="E22" s="862"/>
      <c r="F22" s="862"/>
      <c r="G22" s="862"/>
      <c r="H22" s="862"/>
      <c r="I22" s="862"/>
      <c r="J22" s="862"/>
      <c r="K22" s="862"/>
      <c r="L22" s="862"/>
      <c r="O22" s="441"/>
      <c r="P22" s="441"/>
      <c r="Q22" s="441"/>
      <c r="R22" s="441"/>
      <c r="S22" s="441"/>
      <c r="T22" s="441"/>
      <c r="U22" s="441"/>
      <c r="V22" s="441"/>
      <c r="W22" s="441"/>
      <c r="X22" s="441"/>
      <c r="Y22" s="441"/>
      <c r="Z22" s="441"/>
      <c r="AA22" s="441"/>
      <c r="AB22" s="441"/>
      <c r="AC22" s="441"/>
    </row>
    <row r="23" spans="1:29" x14ac:dyDescent="0.2">
      <c r="A23" s="441"/>
      <c r="O23" s="441"/>
      <c r="P23" s="441"/>
      <c r="Q23" s="441"/>
      <c r="R23" s="441"/>
      <c r="S23" s="441"/>
      <c r="T23" s="441"/>
      <c r="U23" s="441"/>
      <c r="V23" s="441"/>
      <c r="W23" s="441"/>
      <c r="X23" s="441"/>
      <c r="Y23" s="441"/>
      <c r="Z23" s="441"/>
      <c r="AA23" s="441"/>
      <c r="AB23" s="441"/>
      <c r="AC23" s="441"/>
    </row>
    <row r="24" spans="1:29" x14ac:dyDescent="0.2">
      <c r="A24" s="441"/>
      <c r="B24" s="441"/>
      <c r="C24" s="441"/>
      <c r="D24" s="441"/>
      <c r="E24" s="441"/>
      <c r="F24" s="441"/>
      <c r="G24" s="441"/>
      <c r="H24" s="441"/>
      <c r="I24" s="441"/>
      <c r="J24" s="441"/>
      <c r="K24" s="441"/>
      <c r="L24" s="441"/>
      <c r="M24" s="441"/>
      <c r="N24" s="441"/>
      <c r="O24" s="441"/>
      <c r="P24" s="441"/>
      <c r="Q24" s="441"/>
      <c r="R24" s="441"/>
      <c r="S24" s="441"/>
      <c r="T24" s="441"/>
      <c r="U24" s="441"/>
      <c r="V24" s="441"/>
      <c r="W24" s="441"/>
      <c r="X24" s="441"/>
      <c r="Y24" s="441"/>
      <c r="Z24" s="441"/>
      <c r="AA24" s="441"/>
      <c r="AB24" s="441"/>
      <c r="AC24" s="441"/>
    </row>
    <row r="25" spans="1:29" x14ac:dyDescent="0.2">
      <c r="A25" s="441"/>
      <c r="B25" s="441"/>
      <c r="C25" s="441"/>
      <c r="D25" s="441"/>
      <c r="E25" s="441"/>
      <c r="F25" s="441"/>
      <c r="G25" s="441"/>
      <c r="H25" s="441"/>
      <c r="I25" s="441"/>
      <c r="J25" s="441"/>
      <c r="K25" s="441"/>
      <c r="L25" s="441"/>
      <c r="M25" s="441"/>
      <c r="N25" s="441"/>
      <c r="O25" s="441"/>
      <c r="P25" s="441"/>
      <c r="Q25" s="441"/>
      <c r="R25" s="441"/>
      <c r="S25" s="441"/>
      <c r="T25" s="441"/>
      <c r="U25" s="441"/>
      <c r="V25" s="441"/>
      <c r="W25" s="441"/>
      <c r="X25" s="441"/>
      <c r="Y25" s="441"/>
      <c r="Z25" s="441"/>
      <c r="AA25" s="441"/>
      <c r="AB25" s="441"/>
      <c r="AC25" s="441"/>
    </row>
    <row r="26" spans="1:29" x14ac:dyDescent="0.2">
      <c r="A26" s="441"/>
      <c r="B26" s="441"/>
      <c r="C26" s="441"/>
      <c r="D26" s="441"/>
      <c r="E26" s="441"/>
      <c r="F26" s="441"/>
      <c r="G26" s="441"/>
      <c r="H26" s="441"/>
      <c r="I26" s="441"/>
      <c r="J26" s="441"/>
      <c r="K26" s="441"/>
      <c r="L26" s="441"/>
      <c r="M26" s="441"/>
      <c r="N26" s="441"/>
      <c r="O26" s="441"/>
      <c r="P26" s="441"/>
      <c r="Q26" s="441"/>
      <c r="R26" s="441"/>
      <c r="S26" s="441"/>
      <c r="T26" s="441"/>
      <c r="U26" s="441"/>
      <c r="V26" s="441"/>
      <c r="W26" s="441"/>
      <c r="X26" s="441"/>
      <c r="Y26" s="441"/>
      <c r="Z26" s="441"/>
      <c r="AA26" s="441"/>
      <c r="AB26" s="441"/>
      <c r="AC26" s="441"/>
    </row>
    <row r="27" spans="1:29" x14ac:dyDescent="0.2">
      <c r="A27" s="441"/>
      <c r="B27" s="441"/>
      <c r="C27" s="441"/>
      <c r="D27" s="441"/>
      <c r="E27" s="441"/>
      <c r="F27" s="441"/>
      <c r="G27" s="441"/>
      <c r="H27" s="441"/>
      <c r="I27" s="441"/>
      <c r="J27" s="441"/>
      <c r="K27" s="441"/>
      <c r="L27" s="441"/>
      <c r="M27" s="441"/>
      <c r="N27" s="441"/>
      <c r="O27" s="441"/>
      <c r="P27" s="441"/>
      <c r="Q27" s="441"/>
      <c r="R27" s="441"/>
      <c r="S27" s="441"/>
      <c r="T27" s="441"/>
      <c r="U27" s="441"/>
      <c r="V27" s="441"/>
      <c r="W27" s="441"/>
      <c r="X27" s="441"/>
      <c r="Y27" s="441"/>
      <c r="Z27" s="441"/>
      <c r="AA27" s="441"/>
      <c r="AB27" s="441"/>
      <c r="AC27" s="441"/>
    </row>
    <row r="28" spans="1:29" x14ac:dyDescent="0.2">
      <c r="A28" s="441"/>
      <c r="B28" s="441"/>
      <c r="C28" s="441"/>
      <c r="D28" s="441"/>
      <c r="E28" s="441"/>
      <c r="F28" s="441"/>
      <c r="G28" s="441"/>
      <c r="H28" s="441"/>
      <c r="I28" s="441"/>
      <c r="J28" s="441"/>
      <c r="K28" s="441"/>
      <c r="L28" s="441"/>
      <c r="M28" s="441"/>
      <c r="N28" s="441"/>
      <c r="O28" s="441"/>
      <c r="P28" s="441"/>
      <c r="Q28" s="441"/>
      <c r="R28" s="441"/>
      <c r="S28" s="441"/>
      <c r="T28" s="441"/>
      <c r="U28" s="441"/>
      <c r="V28" s="441"/>
      <c r="W28" s="441"/>
      <c r="X28" s="441"/>
      <c r="Y28" s="441"/>
      <c r="Z28" s="441"/>
      <c r="AA28" s="441"/>
      <c r="AB28" s="441"/>
      <c r="AC28" s="441"/>
    </row>
    <row r="29" spans="1:29" x14ac:dyDescent="0.2">
      <c r="A29" s="441"/>
      <c r="B29" s="441"/>
      <c r="C29" s="441"/>
      <c r="D29" s="441"/>
      <c r="E29" s="441"/>
      <c r="F29" s="441"/>
      <c r="G29" s="441"/>
      <c r="H29" s="441"/>
      <c r="I29" s="441"/>
      <c r="J29" s="441"/>
      <c r="K29" s="441"/>
      <c r="L29" s="441"/>
      <c r="M29" s="441"/>
      <c r="N29" s="441"/>
      <c r="O29" s="441"/>
      <c r="P29" s="441"/>
      <c r="Q29" s="441"/>
      <c r="R29" s="441"/>
      <c r="S29" s="441"/>
      <c r="T29" s="441"/>
      <c r="U29" s="441"/>
      <c r="V29" s="441"/>
      <c r="W29" s="441"/>
      <c r="X29" s="441"/>
      <c r="Y29" s="441"/>
      <c r="Z29" s="441"/>
      <c r="AA29" s="441"/>
      <c r="AB29" s="441"/>
      <c r="AC29" s="441"/>
    </row>
    <row r="30" spans="1:29" x14ac:dyDescent="0.2">
      <c r="A30" s="441"/>
      <c r="B30" s="441"/>
      <c r="C30" s="441"/>
      <c r="D30" s="441"/>
      <c r="E30" s="441"/>
      <c r="F30" s="441"/>
      <c r="G30" s="441"/>
      <c r="H30" s="441"/>
      <c r="I30" s="441"/>
      <c r="J30" s="441"/>
      <c r="K30" s="441"/>
      <c r="L30" s="441"/>
      <c r="M30" s="441"/>
      <c r="N30" s="441"/>
      <c r="O30" s="441"/>
      <c r="P30" s="441"/>
      <c r="Q30" s="441"/>
      <c r="R30" s="441"/>
      <c r="S30" s="441"/>
      <c r="T30" s="441"/>
      <c r="U30" s="441"/>
      <c r="V30" s="441"/>
      <c r="W30" s="441"/>
      <c r="X30" s="441"/>
      <c r="Y30" s="441"/>
      <c r="Z30" s="441"/>
      <c r="AA30" s="441"/>
      <c r="AB30" s="441"/>
      <c r="AC30" s="441"/>
    </row>
    <row r="31" spans="1:29" x14ac:dyDescent="0.2">
      <c r="A31" s="441"/>
      <c r="B31" s="441"/>
      <c r="C31" s="441"/>
      <c r="D31" s="441"/>
      <c r="E31" s="441"/>
      <c r="F31" s="441"/>
      <c r="G31" s="441"/>
      <c r="H31" s="441"/>
      <c r="I31" s="441"/>
      <c r="J31" s="441"/>
      <c r="K31" s="441"/>
      <c r="L31" s="441"/>
      <c r="M31" s="441"/>
      <c r="N31" s="441"/>
      <c r="O31" s="441"/>
      <c r="P31" s="441"/>
      <c r="Q31" s="441"/>
      <c r="R31" s="441"/>
      <c r="S31" s="441"/>
      <c r="T31" s="441"/>
      <c r="U31" s="441"/>
      <c r="V31" s="441"/>
      <c r="W31" s="441"/>
      <c r="X31" s="441"/>
      <c r="Y31" s="441"/>
      <c r="Z31" s="441"/>
      <c r="AA31" s="441"/>
      <c r="AB31" s="441"/>
      <c r="AC31" s="441"/>
    </row>
    <row r="32" spans="1:29" x14ac:dyDescent="0.2">
      <c r="A32" s="441"/>
      <c r="B32" s="441"/>
      <c r="C32" s="441"/>
      <c r="D32" s="441"/>
      <c r="E32" s="441"/>
      <c r="F32" s="441"/>
      <c r="G32" s="441"/>
      <c r="H32" s="441"/>
      <c r="I32" s="441"/>
      <c r="J32" s="441"/>
      <c r="K32" s="441"/>
      <c r="L32" s="441"/>
      <c r="M32" s="441"/>
      <c r="N32" s="441"/>
      <c r="O32" s="441"/>
      <c r="P32" s="441"/>
      <c r="Q32" s="441"/>
      <c r="R32" s="441"/>
      <c r="S32" s="441"/>
      <c r="T32" s="441"/>
      <c r="U32" s="441"/>
      <c r="V32" s="441"/>
      <c r="W32" s="441"/>
      <c r="X32" s="441"/>
      <c r="Y32" s="441"/>
      <c r="Z32" s="441"/>
      <c r="AA32" s="441"/>
      <c r="AB32" s="441"/>
      <c r="AC32" s="441"/>
    </row>
    <row r="33" spans="1:29" x14ac:dyDescent="0.2">
      <c r="A33" s="441"/>
      <c r="B33" s="441"/>
      <c r="C33" s="441"/>
      <c r="D33" s="441"/>
      <c r="E33" s="441"/>
      <c r="F33" s="441"/>
      <c r="G33" s="441"/>
      <c r="H33" s="441"/>
      <c r="I33" s="441"/>
      <c r="J33" s="441"/>
      <c r="K33" s="441"/>
      <c r="L33" s="441"/>
      <c r="M33" s="441"/>
      <c r="N33" s="441"/>
      <c r="O33" s="441"/>
      <c r="P33" s="441"/>
      <c r="Q33" s="441"/>
      <c r="R33" s="441"/>
      <c r="S33" s="441"/>
      <c r="T33" s="441"/>
      <c r="U33" s="441"/>
      <c r="V33" s="441"/>
      <c r="W33" s="441"/>
      <c r="X33" s="441"/>
      <c r="Y33" s="441"/>
      <c r="Z33" s="441"/>
      <c r="AA33" s="441"/>
      <c r="AB33" s="441"/>
      <c r="AC33" s="441"/>
    </row>
    <row r="34" spans="1:29" x14ac:dyDescent="0.2">
      <c r="A34" s="441"/>
      <c r="B34" s="441"/>
      <c r="C34" s="441"/>
      <c r="D34" s="441"/>
      <c r="E34" s="441"/>
      <c r="F34" s="441"/>
      <c r="G34" s="441"/>
      <c r="H34" s="441"/>
      <c r="I34" s="441"/>
      <c r="J34" s="441"/>
      <c r="K34" s="441"/>
      <c r="L34" s="441"/>
      <c r="M34" s="441"/>
      <c r="N34" s="441"/>
      <c r="O34" s="441"/>
      <c r="P34" s="441"/>
      <c r="Q34" s="441"/>
      <c r="R34" s="441"/>
      <c r="S34" s="441"/>
      <c r="T34" s="441"/>
      <c r="U34" s="441"/>
      <c r="V34" s="441"/>
      <c r="W34" s="441"/>
      <c r="X34" s="441"/>
      <c r="Y34" s="441"/>
      <c r="Z34" s="441"/>
      <c r="AA34" s="441"/>
      <c r="AB34" s="441"/>
      <c r="AC34" s="441"/>
    </row>
    <row r="35" spans="1:29" x14ac:dyDescent="0.2">
      <c r="A35" s="441"/>
      <c r="B35" s="441"/>
      <c r="C35" s="441"/>
      <c r="D35" s="441"/>
      <c r="E35" s="441"/>
      <c r="F35" s="441"/>
      <c r="G35" s="441"/>
      <c r="H35" s="441"/>
      <c r="I35" s="441"/>
      <c r="J35" s="441"/>
      <c r="K35" s="441"/>
      <c r="L35" s="441"/>
      <c r="M35" s="441"/>
      <c r="N35" s="441"/>
      <c r="O35" s="441"/>
      <c r="P35" s="441"/>
      <c r="Q35" s="441"/>
      <c r="R35" s="441"/>
      <c r="S35" s="441"/>
      <c r="T35" s="441"/>
      <c r="U35" s="441"/>
      <c r="V35" s="441"/>
      <c r="W35" s="441"/>
      <c r="X35" s="441"/>
      <c r="Y35" s="441"/>
      <c r="Z35" s="441"/>
      <c r="AA35" s="441"/>
      <c r="AB35" s="441"/>
      <c r="AC35" s="441"/>
    </row>
    <row r="36" spans="1:29" x14ac:dyDescent="0.2">
      <c r="A36" s="441"/>
      <c r="B36" s="441"/>
      <c r="C36" s="441"/>
      <c r="D36" s="441"/>
      <c r="E36" s="441"/>
      <c r="F36" s="441"/>
      <c r="G36" s="441"/>
      <c r="H36" s="441"/>
      <c r="I36" s="441"/>
      <c r="J36" s="441"/>
      <c r="K36" s="441"/>
      <c r="L36" s="441"/>
      <c r="M36" s="441"/>
      <c r="N36" s="441"/>
      <c r="O36" s="441"/>
      <c r="P36" s="441"/>
      <c r="Q36" s="441"/>
      <c r="R36" s="441"/>
      <c r="S36" s="441"/>
      <c r="T36" s="441"/>
      <c r="U36" s="441"/>
      <c r="V36" s="441"/>
      <c r="W36" s="441"/>
      <c r="X36" s="441"/>
      <c r="Y36" s="441"/>
      <c r="Z36" s="441"/>
      <c r="AA36" s="441"/>
      <c r="AB36" s="441"/>
      <c r="AC36" s="441"/>
    </row>
    <row r="37" spans="1:29" x14ac:dyDescent="0.2">
      <c r="A37" s="441"/>
      <c r="B37" s="441"/>
      <c r="C37" s="441"/>
      <c r="D37" s="441"/>
      <c r="E37" s="441"/>
      <c r="F37" s="441"/>
      <c r="G37" s="441"/>
      <c r="H37" s="441"/>
      <c r="I37" s="441"/>
      <c r="J37" s="441"/>
      <c r="K37" s="441"/>
      <c r="L37" s="441"/>
      <c r="M37" s="441"/>
      <c r="N37" s="441"/>
      <c r="O37" s="441"/>
      <c r="P37" s="441"/>
      <c r="Q37" s="441"/>
      <c r="R37" s="441"/>
      <c r="S37" s="441"/>
      <c r="T37" s="441"/>
      <c r="U37" s="441"/>
      <c r="V37" s="441"/>
      <c r="W37" s="441"/>
      <c r="X37" s="441"/>
      <c r="Y37" s="441"/>
      <c r="Z37" s="441"/>
      <c r="AA37" s="441"/>
      <c r="AB37" s="441"/>
      <c r="AC37" s="441"/>
    </row>
    <row r="38" spans="1:29" x14ac:dyDescent="0.2">
      <c r="A38" s="441"/>
      <c r="B38" s="441"/>
      <c r="C38" s="441"/>
      <c r="D38" s="441"/>
      <c r="E38" s="441"/>
      <c r="F38" s="441"/>
      <c r="G38" s="441"/>
      <c r="H38" s="441"/>
      <c r="I38" s="441"/>
      <c r="J38" s="441"/>
      <c r="K38" s="441"/>
      <c r="L38" s="441"/>
      <c r="M38" s="441"/>
      <c r="N38" s="441"/>
      <c r="O38" s="441"/>
      <c r="P38" s="441"/>
      <c r="Q38" s="441"/>
      <c r="R38" s="441"/>
      <c r="S38" s="441"/>
      <c r="T38" s="441"/>
      <c r="U38" s="441"/>
      <c r="V38" s="441"/>
      <c r="W38" s="441"/>
      <c r="X38" s="441"/>
      <c r="Y38" s="441"/>
      <c r="Z38" s="441"/>
      <c r="AA38" s="441"/>
      <c r="AB38" s="441"/>
      <c r="AC38" s="441"/>
    </row>
    <row r="39" spans="1:29" x14ac:dyDescent="0.2">
      <c r="A39" s="441"/>
      <c r="B39" s="441"/>
      <c r="C39" s="441"/>
      <c r="D39" s="441"/>
      <c r="E39" s="441"/>
      <c r="F39" s="441"/>
      <c r="G39" s="441"/>
      <c r="H39" s="441"/>
      <c r="I39" s="441"/>
      <c r="J39" s="441"/>
      <c r="K39" s="441"/>
      <c r="L39" s="441"/>
      <c r="M39" s="441"/>
      <c r="N39" s="441"/>
      <c r="O39" s="441"/>
      <c r="P39" s="441"/>
      <c r="Q39" s="441"/>
      <c r="R39" s="441"/>
      <c r="S39" s="441"/>
      <c r="T39" s="441"/>
      <c r="U39" s="441"/>
      <c r="V39" s="441"/>
      <c r="W39" s="441"/>
      <c r="X39" s="441"/>
      <c r="Y39" s="441"/>
      <c r="Z39" s="441"/>
      <c r="AA39" s="441"/>
      <c r="AB39" s="441"/>
      <c r="AC39" s="441"/>
    </row>
    <row r="40" spans="1:29" x14ac:dyDescent="0.2">
      <c r="A40" s="441"/>
      <c r="B40" s="441"/>
      <c r="C40" s="441"/>
      <c r="D40" s="441"/>
      <c r="E40" s="441"/>
      <c r="F40" s="441"/>
      <c r="G40" s="441"/>
      <c r="H40" s="441"/>
      <c r="I40" s="441"/>
      <c r="J40" s="441"/>
      <c r="K40" s="441"/>
      <c r="L40" s="441"/>
      <c r="M40" s="441"/>
      <c r="N40" s="441"/>
      <c r="O40" s="441"/>
      <c r="P40" s="441"/>
      <c r="Q40" s="441"/>
      <c r="R40" s="441"/>
      <c r="S40" s="441"/>
      <c r="T40" s="441"/>
      <c r="U40" s="441"/>
      <c r="V40" s="441"/>
      <c r="W40" s="441"/>
      <c r="X40" s="441"/>
      <c r="Y40" s="441"/>
      <c r="Z40" s="441"/>
      <c r="AA40" s="441"/>
      <c r="AB40" s="441"/>
      <c r="AC40" s="441"/>
    </row>
    <row r="41" spans="1:29" x14ac:dyDescent="0.2">
      <c r="A41" s="441"/>
      <c r="B41" s="441"/>
      <c r="C41" s="441"/>
      <c r="D41" s="441"/>
      <c r="E41" s="441"/>
      <c r="F41" s="441"/>
      <c r="G41" s="441"/>
      <c r="H41" s="441"/>
      <c r="I41" s="441"/>
      <c r="J41" s="441"/>
      <c r="K41" s="441"/>
      <c r="L41" s="441"/>
      <c r="M41" s="441"/>
      <c r="N41" s="441"/>
      <c r="O41" s="441"/>
      <c r="P41" s="441"/>
      <c r="Q41" s="441"/>
      <c r="R41" s="441"/>
      <c r="S41" s="441"/>
      <c r="T41" s="441"/>
      <c r="U41" s="441"/>
      <c r="V41" s="441"/>
      <c r="W41" s="441"/>
      <c r="X41" s="441"/>
      <c r="Y41" s="441"/>
      <c r="Z41" s="441"/>
      <c r="AA41" s="441"/>
      <c r="AB41" s="441"/>
      <c r="AC41" s="441"/>
    </row>
    <row r="42" spans="1:29" x14ac:dyDescent="0.2">
      <c r="A42" s="441"/>
      <c r="B42" s="441"/>
      <c r="C42" s="441"/>
      <c r="D42" s="441"/>
      <c r="E42" s="441"/>
      <c r="F42" s="441"/>
      <c r="G42" s="441"/>
      <c r="H42" s="441"/>
      <c r="I42" s="441"/>
      <c r="J42" s="441"/>
      <c r="K42" s="441"/>
      <c r="L42" s="441"/>
      <c r="M42" s="441"/>
      <c r="N42" s="441"/>
      <c r="O42" s="441"/>
      <c r="P42" s="441"/>
      <c r="Q42" s="441"/>
      <c r="R42" s="441"/>
      <c r="S42" s="441"/>
      <c r="T42" s="441"/>
      <c r="U42" s="441"/>
      <c r="V42" s="441"/>
      <c r="W42" s="441"/>
      <c r="X42" s="441"/>
      <c r="Y42" s="441"/>
      <c r="Z42" s="441"/>
      <c r="AA42" s="441"/>
      <c r="AB42" s="441"/>
      <c r="AC42" s="441"/>
    </row>
    <row r="43" spans="1:29" x14ac:dyDescent="0.2">
      <c r="A43" s="441"/>
      <c r="B43" s="441"/>
      <c r="C43" s="441"/>
      <c r="D43" s="441"/>
      <c r="E43" s="441"/>
      <c r="F43" s="441"/>
      <c r="G43" s="441"/>
      <c r="H43" s="441"/>
      <c r="I43" s="441"/>
      <c r="J43" s="441"/>
      <c r="K43" s="441"/>
      <c r="L43" s="441"/>
      <c r="M43" s="441"/>
      <c r="N43" s="441"/>
      <c r="O43" s="441"/>
      <c r="P43" s="441"/>
      <c r="Q43" s="441"/>
      <c r="R43" s="441"/>
      <c r="S43" s="441"/>
      <c r="T43" s="441"/>
      <c r="U43" s="441"/>
      <c r="V43" s="441"/>
      <c r="W43" s="441"/>
      <c r="X43" s="441"/>
      <c r="Y43" s="441"/>
      <c r="Z43" s="441"/>
      <c r="AA43" s="441"/>
      <c r="AB43" s="441"/>
      <c r="AC43" s="441"/>
    </row>
    <row r="44" spans="1:29" x14ac:dyDescent="0.2">
      <c r="A44" s="441"/>
      <c r="B44" s="441"/>
      <c r="C44" s="441"/>
      <c r="D44" s="441"/>
      <c r="E44" s="441"/>
      <c r="F44" s="441"/>
      <c r="G44" s="441"/>
      <c r="H44" s="441"/>
      <c r="I44" s="441"/>
      <c r="J44" s="441"/>
      <c r="K44" s="441"/>
      <c r="L44" s="441"/>
      <c r="M44" s="441"/>
      <c r="N44" s="441"/>
      <c r="O44" s="441"/>
      <c r="P44" s="441"/>
      <c r="Q44" s="441"/>
      <c r="R44" s="441"/>
      <c r="S44" s="441"/>
      <c r="T44" s="441"/>
      <c r="U44" s="441"/>
      <c r="V44" s="441"/>
      <c r="W44" s="441"/>
      <c r="X44" s="441"/>
      <c r="Y44" s="441"/>
      <c r="Z44" s="441"/>
      <c r="AA44" s="441"/>
      <c r="AB44" s="441"/>
      <c r="AC44" s="441"/>
    </row>
    <row r="45" spans="1:29" x14ac:dyDescent="0.2">
      <c r="A45" s="441"/>
      <c r="B45" s="441"/>
      <c r="C45" s="441"/>
      <c r="D45" s="441"/>
      <c r="E45" s="441"/>
      <c r="F45" s="441"/>
      <c r="G45" s="441"/>
      <c r="H45" s="441"/>
      <c r="I45" s="441"/>
      <c r="J45" s="441"/>
      <c r="K45" s="441"/>
      <c r="L45" s="441"/>
      <c r="M45" s="441"/>
      <c r="N45" s="441"/>
      <c r="O45" s="441"/>
      <c r="P45" s="441"/>
      <c r="Q45" s="441"/>
      <c r="R45" s="441"/>
      <c r="S45" s="441"/>
      <c r="T45" s="441"/>
      <c r="U45" s="441"/>
      <c r="V45" s="441"/>
      <c r="W45" s="441"/>
      <c r="X45" s="441"/>
      <c r="Y45" s="441"/>
      <c r="Z45" s="441"/>
      <c r="AA45" s="441"/>
      <c r="AB45" s="441"/>
      <c r="AC45" s="441"/>
    </row>
    <row r="46" spans="1:29" x14ac:dyDescent="0.2">
      <c r="A46" s="441"/>
      <c r="B46" s="441"/>
      <c r="C46" s="441"/>
      <c r="D46" s="441"/>
      <c r="E46" s="441"/>
      <c r="F46" s="441"/>
      <c r="G46" s="441"/>
      <c r="H46" s="441"/>
      <c r="I46" s="441"/>
      <c r="J46" s="441"/>
      <c r="K46" s="441"/>
      <c r="L46" s="441"/>
      <c r="M46" s="441"/>
      <c r="N46" s="441"/>
      <c r="O46" s="441"/>
      <c r="P46" s="441"/>
      <c r="Q46" s="441"/>
      <c r="R46" s="441"/>
      <c r="S46" s="441"/>
      <c r="T46" s="441"/>
      <c r="U46" s="441"/>
      <c r="V46" s="441"/>
      <c r="W46" s="441"/>
      <c r="X46" s="441"/>
      <c r="Y46" s="441"/>
      <c r="Z46" s="441"/>
      <c r="AA46" s="441"/>
      <c r="AB46" s="441"/>
      <c r="AC46" s="441"/>
    </row>
    <row r="47" spans="1:29" x14ac:dyDescent="0.2">
      <c r="A47" s="441"/>
      <c r="B47" s="441"/>
      <c r="C47" s="441"/>
      <c r="D47" s="441"/>
      <c r="E47" s="441"/>
      <c r="F47" s="441"/>
      <c r="G47" s="441"/>
      <c r="H47" s="441"/>
      <c r="I47" s="441"/>
      <c r="J47" s="441"/>
      <c r="K47" s="441"/>
      <c r="L47" s="441"/>
      <c r="M47" s="441"/>
      <c r="N47" s="441"/>
      <c r="O47" s="441"/>
      <c r="P47" s="441"/>
      <c r="Q47" s="441"/>
      <c r="R47" s="441"/>
      <c r="S47" s="441"/>
      <c r="T47" s="441"/>
      <c r="U47" s="441"/>
      <c r="V47" s="441"/>
      <c r="W47" s="441"/>
      <c r="X47" s="441"/>
      <c r="Y47" s="441"/>
      <c r="Z47" s="441"/>
      <c r="AA47" s="441"/>
      <c r="AB47" s="441"/>
      <c r="AC47" s="441"/>
    </row>
    <row r="48" spans="1:29" x14ac:dyDescent="0.2">
      <c r="A48" s="441"/>
      <c r="B48" s="441"/>
      <c r="C48" s="441"/>
      <c r="D48" s="441"/>
      <c r="E48" s="441"/>
      <c r="F48" s="441"/>
      <c r="G48" s="441"/>
      <c r="H48" s="441"/>
      <c r="I48" s="441"/>
      <c r="J48" s="441"/>
      <c r="K48" s="441"/>
      <c r="L48" s="441"/>
      <c r="M48" s="441"/>
      <c r="N48" s="441"/>
      <c r="O48" s="441"/>
      <c r="P48" s="441"/>
      <c r="Q48" s="441"/>
      <c r="R48" s="441"/>
      <c r="S48" s="441"/>
      <c r="T48" s="441"/>
      <c r="U48" s="441"/>
      <c r="V48" s="441"/>
      <c r="W48" s="441"/>
      <c r="X48" s="441"/>
      <c r="Y48" s="441"/>
      <c r="Z48" s="441"/>
      <c r="AA48" s="441"/>
      <c r="AB48" s="441"/>
      <c r="AC48" s="441"/>
    </row>
    <row r="49" spans="1:29" x14ac:dyDescent="0.2">
      <c r="A49" s="441"/>
      <c r="B49" s="441"/>
      <c r="C49" s="441"/>
      <c r="D49" s="441"/>
      <c r="E49" s="441"/>
      <c r="F49" s="441"/>
      <c r="G49" s="441"/>
      <c r="H49" s="441"/>
      <c r="I49" s="441"/>
      <c r="J49" s="441"/>
      <c r="K49" s="441"/>
      <c r="L49" s="441"/>
      <c r="M49" s="441"/>
      <c r="N49" s="441"/>
      <c r="O49" s="441"/>
      <c r="P49" s="441"/>
      <c r="Q49" s="441"/>
      <c r="R49" s="441"/>
      <c r="S49" s="441"/>
      <c r="T49" s="441"/>
      <c r="U49" s="441"/>
      <c r="V49" s="441"/>
      <c r="W49" s="441"/>
      <c r="X49" s="441"/>
      <c r="Y49" s="441"/>
      <c r="Z49" s="441"/>
      <c r="AA49" s="441"/>
      <c r="AB49" s="441"/>
      <c r="AC49" s="441"/>
    </row>
    <row r="50" spans="1:29" x14ac:dyDescent="0.2">
      <c r="A50" s="441"/>
      <c r="B50" s="441"/>
      <c r="C50" s="441"/>
      <c r="D50" s="441"/>
      <c r="E50" s="441"/>
      <c r="F50" s="441"/>
      <c r="G50" s="441"/>
      <c r="H50" s="441"/>
      <c r="I50" s="441"/>
      <c r="J50" s="441"/>
      <c r="K50" s="441"/>
      <c r="L50" s="441"/>
      <c r="M50" s="441"/>
      <c r="N50" s="441"/>
      <c r="O50" s="441"/>
      <c r="P50" s="441"/>
      <c r="Q50" s="441"/>
      <c r="R50" s="441"/>
      <c r="S50" s="441"/>
      <c r="T50" s="441"/>
      <c r="U50" s="441"/>
      <c r="V50" s="441"/>
      <c r="W50" s="441"/>
      <c r="X50" s="441"/>
      <c r="Y50" s="441"/>
      <c r="Z50" s="441"/>
      <c r="AA50" s="441"/>
      <c r="AB50" s="441"/>
      <c r="AC50" s="441"/>
    </row>
    <row r="51" spans="1:29" x14ac:dyDescent="0.2">
      <c r="A51" s="441"/>
      <c r="B51" s="441"/>
      <c r="C51" s="441"/>
      <c r="D51" s="441"/>
      <c r="E51" s="441"/>
      <c r="F51" s="441"/>
      <c r="G51" s="441"/>
      <c r="H51" s="441"/>
      <c r="I51" s="441"/>
      <c r="J51" s="441"/>
      <c r="K51" s="441"/>
      <c r="L51" s="441"/>
      <c r="M51" s="441"/>
      <c r="N51" s="441"/>
      <c r="O51" s="441"/>
      <c r="P51" s="441"/>
      <c r="Q51" s="441"/>
      <c r="R51" s="441"/>
      <c r="S51" s="441"/>
      <c r="T51" s="441"/>
      <c r="U51" s="441"/>
      <c r="V51" s="441"/>
      <c r="W51" s="441"/>
      <c r="X51" s="441"/>
      <c r="Y51" s="441"/>
      <c r="Z51" s="441"/>
      <c r="AA51" s="441"/>
      <c r="AB51" s="441"/>
      <c r="AC51" s="441"/>
    </row>
    <row r="52" spans="1:29" x14ac:dyDescent="0.2">
      <c r="A52" s="441"/>
      <c r="B52" s="441"/>
      <c r="C52" s="441"/>
      <c r="D52" s="441"/>
      <c r="E52" s="441"/>
      <c r="F52" s="441"/>
      <c r="G52" s="441"/>
      <c r="H52" s="441"/>
      <c r="I52" s="441"/>
      <c r="J52" s="441"/>
      <c r="K52" s="441"/>
      <c r="L52" s="441"/>
      <c r="M52" s="441"/>
      <c r="N52" s="441"/>
      <c r="O52" s="441"/>
      <c r="P52" s="441"/>
      <c r="Q52" s="441"/>
      <c r="R52" s="441"/>
      <c r="S52" s="441"/>
      <c r="T52" s="441"/>
      <c r="U52" s="441"/>
      <c r="V52" s="441"/>
      <c r="W52" s="441"/>
      <c r="X52" s="441"/>
      <c r="Y52" s="441"/>
      <c r="Z52" s="441"/>
      <c r="AA52" s="441"/>
      <c r="AB52" s="441"/>
      <c r="AC52" s="441"/>
    </row>
    <row r="53" spans="1:29" x14ac:dyDescent="0.2">
      <c r="A53" s="441"/>
      <c r="B53" s="441"/>
      <c r="C53" s="441"/>
      <c r="D53" s="441"/>
      <c r="E53" s="441"/>
      <c r="F53" s="441"/>
      <c r="G53" s="441"/>
      <c r="H53" s="441"/>
      <c r="I53" s="441"/>
      <c r="J53" s="441"/>
      <c r="K53" s="441"/>
      <c r="L53" s="441"/>
      <c r="M53" s="441"/>
      <c r="N53" s="441"/>
      <c r="O53" s="441"/>
      <c r="P53" s="441"/>
      <c r="Q53" s="441"/>
      <c r="R53" s="441"/>
      <c r="S53" s="441"/>
      <c r="T53" s="441"/>
      <c r="U53" s="441"/>
      <c r="V53" s="441"/>
      <c r="W53" s="441"/>
      <c r="X53" s="441"/>
      <c r="Y53" s="441"/>
      <c r="Z53" s="441"/>
      <c r="AA53" s="441"/>
      <c r="AB53" s="441"/>
      <c r="AC53" s="441"/>
    </row>
    <row r="54" spans="1:29" x14ac:dyDescent="0.2">
      <c r="A54" s="441"/>
      <c r="B54" s="441"/>
      <c r="C54" s="441"/>
      <c r="D54" s="441"/>
      <c r="E54" s="441"/>
      <c r="F54" s="441"/>
      <c r="G54" s="441"/>
      <c r="H54" s="441"/>
      <c r="I54" s="441"/>
      <c r="J54" s="441"/>
      <c r="K54" s="441"/>
      <c r="L54" s="441"/>
      <c r="M54" s="441"/>
      <c r="N54" s="441"/>
      <c r="O54" s="441"/>
      <c r="P54" s="441"/>
      <c r="Q54" s="441"/>
      <c r="R54" s="441"/>
      <c r="S54" s="441"/>
      <c r="T54" s="441"/>
      <c r="U54" s="441"/>
      <c r="V54" s="441"/>
      <c r="W54" s="441"/>
      <c r="X54" s="441"/>
      <c r="Y54" s="441"/>
      <c r="Z54" s="441"/>
      <c r="AA54" s="441"/>
      <c r="AB54" s="441"/>
      <c r="AC54" s="441"/>
    </row>
    <row r="55" spans="1:29" x14ac:dyDescent="0.2">
      <c r="A55" s="441"/>
      <c r="B55" s="441"/>
      <c r="C55" s="441"/>
      <c r="D55" s="441"/>
      <c r="E55" s="441"/>
      <c r="F55" s="441"/>
      <c r="G55" s="441"/>
      <c r="H55" s="441"/>
      <c r="I55" s="441"/>
      <c r="J55" s="441"/>
      <c r="K55" s="441"/>
      <c r="L55" s="441"/>
      <c r="M55" s="441"/>
      <c r="N55" s="441"/>
      <c r="O55" s="441"/>
      <c r="P55" s="441"/>
      <c r="Q55" s="441"/>
      <c r="R55" s="441"/>
      <c r="S55" s="441"/>
      <c r="T55" s="441"/>
      <c r="U55" s="441"/>
      <c r="V55" s="441"/>
      <c r="W55" s="441"/>
      <c r="X55" s="441"/>
      <c r="Y55" s="441"/>
      <c r="Z55" s="441"/>
      <c r="AA55" s="441"/>
      <c r="AB55" s="441"/>
      <c r="AC55" s="441"/>
    </row>
    <row r="56" spans="1:29" x14ac:dyDescent="0.2">
      <c r="A56" s="441"/>
      <c r="B56" s="441"/>
      <c r="C56" s="441"/>
      <c r="D56" s="441"/>
      <c r="E56" s="441"/>
      <c r="F56" s="441"/>
      <c r="G56" s="441"/>
      <c r="H56" s="441"/>
      <c r="I56" s="441"/>
      <c r="J56" s="441"/>
      <c r="K56" s="441"/>
      <c r="L56" s="441"/>
      <c r="M56" s="441"/>
      <c r="N56" s="441"/>
      <c r="O56" s="441"/>
      <c r="P56" s="441"/>
      <c r="Q56" s="441"/>
      <c r="R56" s="441"/>
      <c r="S56" s="441"/>
      <c r="T56" s="441"/>
      <c r="U56" s="441"/>
      <c r="V56" s="441"/>
      <c r="W56" s="441"/>
      <c r="X56" s="441"/>
      <c r="Y56" s="441"/>
      <c r="Z56" s="441"/>
      <c r="AA56" s="441"/>
      <c r="AB56" s="441"/>
      <c r="AC56" s="441"/>
    </row>
    <row r="57" spans="1:29" x14ac:dyDescent="0.2">
      <c r="A57" s="441"/>
      <c r="B57" s="441"/>
      <c r="C57" s="441"/>
      <c r="D57" s="441"/>
      <c r="E57" s="441"/>
      <c r="F57" s="441"/>
      <c r="G57" s="441"/>
      <c r="H57" s="441"/>
      <c r="I57" s="441"/>
      <c r="J57" s="441"/>
      <c r="K57" s="441"/>
      <c r="L57" s="441"/>
      <c r="M57" s="441"/>
      <c r="N57" s="441"/>
      <c r="O57" s="441"/>
      <c r="P57" s="441"/>
      <c r="Q57" s="441"/>
      <c r="R57" s="441"/>
      <c r="S57" s="441"/>
      <c r="T57" s="441"/>
      <c r="U57" s="441"/>
      <c r="V57" s="441"/>
      <c r="W57" s="441"/>
      <c r="X57" s="441"/>
      <c r="Y57" s="441"/>
      <c r="Z57" s="441"/>
      <c r="AA57" s="441"/>
      <c r="AB57" s="441"/>
      <c r="AC57" s="441"/>
    </row>
    <row r="58" spans="1:29" x14ac:dyDescent="0.2">
      <c r="A58" s="441"/>
      <c r="B58" s="441"/>
      <c r="C58" s="441"/>
      <c r="D58" s="441"/>
      <c r="E58" s="441"/>
      <c r="F58" s="441"/>
      <c r="G58" s="441"/>
      <c r="H58" s="441"/>
      <c r="I58" s="441"/>
      <c r="J58" s="441"/>
      <c r="K58" s="441"/>
      <c r="L58" s="441"/>
      <c r="M58" s="441"/>
      <c r="N58" s="441"/>
      <c r="O58" s="441"/>
      <c r="P58" s="441"/>
      <c r="Q58" s="441"/>
      <c r="R58" s="441"/>
      <c r="S58" s="441"/>
      <c r="T58" s="441"/>
      <c r="U58" s="441"/>
      <c r="V58" s="441"/>
      <c r="W58" s="441"/>
      <c r="X58" s="441"/>
      <c r="Y58" s="441"/>
      <c r="Z58" s="441"/>
      <c r="AA58" s="441"/>
      <c r="AB58" s="441"/>
      <c r="AC58" s="441"/>
    </row>
    <row r="59" spans="1:29" x14ac:dyDescent="0.2">
      <c r="A59" s="441"/>
      <c r="B59" s="441"/>
      <c r="C59" s="441"/>
      <c r="D59" s="441"/>
      <c r="E59" s="441"/>
      <c r="F59" s="441"/>
      <c r="G59" s="441"/>
      <c r="H59" s="441"/>
      <c r="I59" s="441"/>
      <c r="J59" s="441"/>
      <c r="K59" s="441"/>
      <c r="L59" s="441"/>
      <c r="M59" s="441"/>
      <c r="N59" s="441"/>
      <c r="O59" s="441"/>
      <c r="P59" s="441"/>
      <c r="Q59" s="441"/>
      <c r="R59" s="441"/>
      <c r="S59" s="441"/>
      <c r="T59" s="441"/>
      <c r="U59" s="441"/>
      <c r="V59" s="441"/>
      <c r="W59" s="441"/>
      <c r="X59" s="441"/>
      <c r="Y59" s="441"/>
      <c r="Z59" s="441"/>
      <c r="AA59" s="441"/>
      <c r="AB59" s="441"/>
      <c r="AC59" s="441"/>
    </row>
    <row r="60" spans="1:29" x14ac:dyDescent="0.2">
      <c r="A60" s="441"/>
      <c r="B60" s="441"/>
      <c r="C60" s="441"/>
      <c r="D60" s="441"/>
      <c r="E60" s="441"/>
      <c r="F60" s="441"/>
      <c r="G60" s="441"/>
      <c r="H60" s="441"/>
      <c r="I60" s="441"/>
      <c r="J60" s="441"/>
      <c r="K60" s="441"/>
      <c r="L60" s="441"/>
      <c r="M60" s="441"/>
      <c r="N60" s="441"/>
      <c r="O60" s="441"/>
      <c r="P60" s="441"/>
      <c r="Q60" s="441"/>
      <c r="R60" s="441"/>
      <c r="S60" s="441"/>
      <c r="T60" s="441"/>
      <c r="U60" s="441"/>
      <c r="V60" s="441"/>
      <c r="W60" s="441"/>
      <c r="X60" s="441"/>
      <c r="Y60" s="441"/>
      <c r="Z60" s="441"/>
      <c r="AA60" s="441"/>
      <c r="AB60" s="441"/>
      <c r="AC60" s="441"/>
    </row>
    <row r="61" spans="1:29" x14ac:dyDescent="0.2">
      <c r="A61" s="441"/>
      <c r="B61" s="441"/>
      <c r="C61" s="441"/>
      <c r="D61" s="441"/>
      <c r="E61" s="441"/>
      <c r="F61" s="441"/>
      <c r="G61" s="441"/>
      <c r="H61" s="441"/>
      <c r="I61" s="441"/>
      <c r="J61" s="441"/>
      <c r="K61" s="441"/>
      <c r="L61" s="441"/>
      <c r="M61" s="441"/>
      <c r="N61" s="441"/>
      <c r="O61" s="441"/>
      <c r="P61" s="441"/>
      <c r="Q61" s="441"/>
      <c r="R61" s="441"/>
      <c r="S61" s="441"/>
      <c r="T61" s="441"/>
      <c r="U61" s="441"/>
      <c r="V61" s="441"/>
      <c r="W61" s="441"/>
      <c r="X61" s="441"/>
      <c r="Y61" s="441"/>
      <c r="Z61" s="441"/>
      <c r="AA61" s="441"/>
      <c r="AB61" s="441"/>
      <c r="AC61" s="441"/>
    </row>
    <row r="62" spans="1:29" x14ac:dyDescent="0.2">
      <c r="A62" s="441"/>
      <c r="B62" s="441"/>
      <c r="C62" s="441"/>
      <c r="D62" s="441"/>
      <c r="E62" s="441"/>
      <c r="F62" s="441"/>
      <c r="G62" s="441"/>
      <c r="H62" s="441"/>
      <c r="I62" s="441"/>
      <c r="J62" s="441"/>
      <c r="K62" s="441"/>
      <c r="L62" s="441"/>
      <c r="M62" s="441"/>
      <c r="N62" s="441"/>
      <c r="O62" s="441"/>
      <c r="P62" s="441"/>
      <c r="Q62" s="441"/>
      <c r="R62" s="441"/>
      <c r="S62" s="441"/>
      <c r="T62" s="441"/>
      <c r="U62" s="441"/>
      <c r="V62" s="441"/>
      <c r="W62" s="441"/>
      <c r="X62" s="441"/>
      <c r="Y62" s="441"/>
      <c r="Z62" s="441"/>
      <c r="AA62" s="441"/>
      <c r="AB62" s="441"/>
      <c r="AC62" s="441"/>
    </row>
    <row r="63" spans="1:29" x14ac:dyDescent="0.2">
      <c r="A63" s="441"/>
      <c r="B63" s="441"/>
      <c r="C63" s="441"/>
      <c r="D63" s="441"/>
      <c r="E63" s="441"/>
      <c r="F63" s="441"/>
      <c r="G63" s="441"/>
      <c r="H63" s="441"/>
      <c r="I63" s="441"/>
      <c r="J63" s="441"/>
      <c r="K63" s="441"/>
      <c r="L63" s="441"/>
      <c r="M63" s="441"/>
      <c r="N63" s="441"/>
      <c r="O63" s="441"/>
      <c r="P63" s="441"/>
      <c r="Q63" s="441"/>
      <c r="R63" s="441"/>
      <c r="S63" s="441"/>
      <c r="T63" s="441"/>
      <c r="U63" s="441"/>
      <c r="V63" s="441"/>
      <c r="W63" s="441"/>
      <c r="X63" s="441"/>
      <c r="Y63" s="441"/>
      <c r="Z63" s="441"/>
      <c r="AA63" s="441"/>
      <c r="AB63" s="441"/>
      <c r="AC63" s="441"/>
    </row>
    <row r="64" spans="1:29" x14ac:dyDescent="0.2">
      <c r="A64" s="441"/>
      <c r="B64" s="441"/>
      <c r="C64" s="441"/>
      <c r="D64" s="441"/>
      <c r="E64" s="441"/>
      <c r="F64" s="441"/>
      <c r="G64" s="441"/>
      <c r="H64" s="441"/>
      <c r="I64" s="441"/>
      <c r="J64" s="441"/>
      <c r="K64" s="441"/>
      <c r="L64" s="441"/>
      <c r="M64" s="441"/>
      <c r="N64" s="441"/>
      <c r="O64" s="441"/>
      <c r="P64" s="441"/>
      <c r="Q64" s="441"/>
      <c r="R64" s="441"/>
      <c r="S64" s="441"/>
      <c r="T64" s="441"/>
      <c r="U64" s="441"/>
      <c r="V64" s="441"/>
      <c r="W64" s="441"/>
      <c r="X64" s="441"/>
      <c r="Y64" s="441"/>
      <c r="Z64" s="441"/>
      <c r="AA64" s="441"/>
      <c r="AB64" s="441"/>
      <c r="AC64" s="441"/>
    </row>
    <row r="65" spans="1:29" x14ac:dyDescent="0.2">
      <c r="A65" s="441"/>
      <c r="B65" s="441"/>
      <c r="C65" s="441"/>
      <c r="D65" s="441"/>
      <c r="E65" s="441"/>
      <c r="F65" s="441"/>
      <c r="G65" s="441"/>
      <c r="H65" s="441"/>
      <c r="I65" s="441"/>
      <c r="J65" s="441"/>
      <c r="K65" s="441"/>
      <c r="L65" s="441"/>
      <c r="M65" s="441"/>
      <c r="N65" s="441"/>
      <c r="O65" s="441"/>
      <c r="P65" s="441"/>
      <c r="Q65" s="441"/>
      <c r="R65" s="441"/>
      <c r="S65" s="441"/>
      <c r="T65" s="441"/>
      <c r="U65" s="441"/>
      <c r="V65" s="441"/>
      <c r="W65" s="441"/>
      <c r="X65" s="441"/>
      <c r="Y65" s="441"/>
      <c r="Z65" s="441"/>
      <c r="AA65" s="441"/>
      <c r="AB65" s="441"/>
      <c r="AC65" s="441"/>
    </row>
    <row r="66" spans="1:29" x14ac:dyDescent="0.2">
      <c r="A66" s="441"/>
      <c r="B66" s="441"/>
      <c r="C66" s="441"/>
      <c r="D66" s="441"/>
      <c r="E66" s="441"/>
      <c r="F66" s="441"/>
      <c r="G66" s="441"/>
      <c r="H66" s="441"/>
      <c r="I66" s="441"/>
      <c r="J66" s="441"/>
      <c r="K66" s="441"/>
      <c r="L66" s="441"/>
      <c r="M66" s="441"/>
      <c r="N66" s="441"/>
      <c r="O66" s="441"/>
      <c r="P66" s="441"/>
      <c r="Q66" s="441"/>
      <c r="R66" s="441"/>
      <c r="S66" s="441"/>
      <c r="T66" s="441"/>
      <c r="U66" s="441"/>
      <c r="V66" s="441"/>
      <c r="W66" s="441"/>
      <c r="X66" s="441"/>
      <c r="Y66" s="441"/>
      <c r="Z66" s="441"/>
      <c r="AA66" s="441"/>
      <c r="AB66" s="441"/>
      <c r="AC66" s="441"/>
    </row>
    <row r="67" spans="1:29" x14ac:dyDescent="0.2">
      <c r="A67" s="441"/>
      <c r="B67" s="441"/>
      <c r="C67" s="441"/>
      <c r="D67" s="441"/>
      <c r="E67" s="441"/>
      <c r="F67" s="441"/>
      <c r="G67" s="441"/>
      <c r="H67" s="441"/>
      <c r="I67" s="441"/>
      <c r="J67" s="441"/>
      <c r="K67" s="441"/>
      <c r="L67" s="441"/>
      <c r="M67" s="441"/>
      <c r="N67" s="441"/>
      <c r="O67" s="441"/>
      <c r="P67" s="441"/>
      <c r="Q67" s="441"/>
      <c r="R67" s="441"/>
      <c r="S67" s="441"/>
      <c r="T67" s="441"/>
      <c r="U67" s="441"/>
      <c r="V67" s="441"/>
      <c r="W67" s="441"/>
      <c r="X67" s="441"/>
      <c r="Y67" s="441"/>
      <c r="Z67" s="441"/>
      <c r="AA67" s="441"/>
      <c r="AB67" s="441"/>
      <c r="AC67" s="441"/>
    </row>
    <row r="68" spans="1:29" x14ac:dyDescent="0.2">
      <c r="A68" s="441"/>
      <c r="B68" s="441"/>
      <c r="C68" s="441"/>
      <c r="D68" s="441"/>
      <c r="E68" s="441"/>
      <c r="F68" s="441"/>
      <c r="G68" s="441"/>
      <c r="H68" s="441"/>
      <c r="I68" s="441"/>
      <c r="J68" s="441"/>
      <c r="K68" s="441"/>
      <c r="L68" s="441"/>
      <c r="M68" s="441"/>
      <c r="N68" s="441"/>
      <c r="O68" s="441"/>
      <c r="P68" s="441"/>
      <c r="Q68" s="441"/>
      <c r="R68" s="441"/>
      <c r="S68" s="441"/>
      <c r="T68" s="441"/>
      <c r="U68" s="441"/>
      <c r="V68" s="441"/>
      <c r="W68" s="441"/>
      <c r="X68" s="441"/>
      <c r="Y68" s="441"/>
      <c r="Z68" s="441"/>
      <c r="AA68" s="441"/>
      <c r="AB68" s="441"/>
      <c r="AC68" s="441"/>
    </row>
    <row r="69" spans="1:29" x14ac:dyDescent="0.2">
      <c r="A69" s="441"/>
      <c r="B69" s="441"/>
      <c r="C69" s="441"/>
      <c r="D69" s="441"/>
      <c r="E69" s="441"/>
      <c r="F69" s="441"/>
      <c r="G69" s="441"/>
      <c r="H69" s="441"/>
      <c r="I69" s="441"/>
      <c r="J69" s="441"/>
      <c r="K69" s="441"/>
      <c r="L69" s="441"/>
      <c r="M69" s="441"/>
      <c r="N69" s="441"/>
      <c r="O69" s="441"/>
      <c r="P69" s="441"/>
      <c r="Q69" s="441"/>
      <c r="R69" s="441"/>
      <c r="S69" s="441"/>
      <c r="T69" s="441"/>
      <c r="U69" s="441"/>
      <c r="V69" s="441"/>
      <c r="W69" s="441"/>
      <c r="X69" s="441"/>
      <c r="Y69" s="441"/>
      <c r="Z69" s="441"/>
      <c r="AA69" s="441"/>
      <c r="AB69" s="441"/>
      <c r="AC69" s="441"/>
    </row>
    <row r="70" spans="1:29" x14ac:dyDescent="0.2">
      <c r="A70" s="441"/>
      <c r="B70" s="441"/>
      <c r="C70" s="441"/>
      <c r="D70" s="441"/>
      <c r="E70" s="441"/>
      <c r="F70" s="441"/>
      <c r="G70" s="441"/>
      <c r="H70" s="441"/>
      <c r="I70" s="441"/>
      <c r="J70" s="441"/>
      <c r="K70" s="441"/>
      <c r="L70" s="441"/>
      <c r="M70" s="441"/>
      <c r="N70" s="441"/>
      <c r="O70" s="441"/>
      <c r="P70" s="441"/>
      <c r="Q70" s="441"/>
      <c r="R70" s="441"/>
      <c r="S70" s="441"/>
      <c r="T70" s="441"/>
      <c r="U70" s="441"/>
      <c r="V70" s="441"/>
      <c r="W70" s="441"/>
      <c r="X70" s="441"/>
      <c r="Y70" s="441"/>
      <c r="Z70" s="441"/>
      <c r="AA70" s="441"/>
      <c r="AB70" s="441"/>
      <c r="AC70" s="441"/>
    </row>
    <row r="71" spans="1:29" x14ac:dyDescent="0.2">
      <c r="A71" s="441"/>
      <c r="B71" s="441"/>
      <c r="C71" s="441"/>
      <c r="D71" s="441"/>
      <c r="E71" s="441"/>
      <c r="F71" s="441"/>
      <c r="G71" s="441"/>
      <c r="H71" s="441"/>
      <c r="I71" s="441"/>
      <c r="J71" s="441"/>
      <c r="K71" s="441"/>
      <c r="L71" s="441"/>
      <c r="M71" s="441"/>
      <c r="N71" s="441"/>
      <c r="O71" s="441"/>
      <c r="P71" s="441"/>
      <c r="Q71" s="441"/>
      <c r="R71" s="441"/>
      <c r="S71" s="441"/>
      <c r="T71" s="441"/>
      <c r="U71" s="441"/>
      <c r="V71" s="441"/>
      <c r="W71" s="441"/>
      <c r="X71" s="441"/>
      <c r="Y71" s="441"/>
      <c r="Z71" s="441"/>
      <c r="AA71" s="441"/>
      <c r="AB71" s="441"/>
      <c r="AC71" s="441"/>
    </row>
    <row r="72" spans="1:29" x14ac:dyDescent="0.2">
      <c r="A72" s="441"/>
      <c r="B72" s="441"/>
      <c r="C72" s="441"/>
      <c r="D72" s="441"/>
      <c r="E72" s="441"/>
      <c r="F72" s="441"/>
      <c r="G72" s="441"/>
      <c r="H72" s="441"/>
      <c r="I72" s="441"/>
      <c r="J72" s="441"/>
      <c r="K72" s="441"/>
      <c r="L72" s="441"/>
      <c r="M72" s="441"/>
      <c r="N72" s="441"/>
      <c r="O72" s="441"/>
      <c r="P72" s="441"/>
      <c r="Q72" s="441"/>
      <c r="R72" s="441"/>
      <c r="S72" s="441"/>
      <c r="T72" s="441"/>
      <c r="U72" s="441"/>
      <c r="V72" s="441"/>
      <c r="W72" s="441"/>
      <c r="X72" s="441"/>
      <c r="Y72" s="441"/>
      <c r="Z72" s="441"/>
      <c r="AA72" s="441"/>
      <c r="AB72" s="441"/>
      <c r="AC72" s="441"/>
    </row>
    <row r="73" spans="1:29" x14ac:dyDescent="0.2">
      <c r="A73" s="441"/>
      <c r="B73" s="441"/>
      <c r="C73" s="441"/>
      <c r="D73" s="441"/>
      <c r="E73" s="441"/>
      <c r="F73" s="441"/>
      <c r="G73" s="441"/>
      <c r="H73" s="441"/>
      <c r="I73" s="441"/>
      <c r="J73" s="441"/>
      <c r="K73" s="441"/>
      <c r="L73" s="441"/>
      <c r="M73" s="441"/>
      <c r="N73" s="441"/>
      <c r="O73" s="441"/>
      <c r="P73" s="441"/>
      <c r="Q73" s="441"/>
      <c r="R73" s="441"/>
      <c r="S73" s="441"/>
      <c r="T73" s="441"/>
      <c r="U73" s="441"/>
      <c r="V73" s="441"/>
      <c r="W73" s="441"/>
      <c r="X73" s="441"/>
      <c r="Y73" s="441"/>
      <c r="Z73" s="441"/>
      <c r="AA73" s="441"/>
      <c r="AB73" s="441"/>
      <c r="AC73" s="441"/>
    </row>
    <row r="74" spans="1:29" x14ac:dyDescent="0.2">
      <c r="A74" s="441"/>
      <c r="B74" s="441"/>
      <c r="C74" s="441"/>
      <c r="D74" s="441"/>
      <c r="E74" s="441"/>
      <c r="F74" s="441"/>
      <c r="G74" s="441"/>
      <c r="H74" s="441"/>
      <c r="I74" s="441"/>
      <c r="J74" s="441"/>
      <c r="K74" s="441"/>
      <c r="L74" s="441"/>
      <c r="M74" s="441"/>
      <c r="N74" s="441"/>
      <c r="O74" s="441"/>
      <c r="P74" s="441"/>
      <c r="Q74" s="441"/>
      <c r="R74" s="441"/>
      <c r="S74" s="441"/>
      <c r="T74" s="441"/>
      <c r="U74" s="441"/>
      <c r="V74" s="441"/>
      <c r="W74" s="441"/>
      <c r="X74" s="441"/>
      <c r="Y74" s="441"/>
      <c r="Z74" s="441"/>
      <c r="AA74" s="441"/>
      <c r="AB74" s="441"/>
      <c r="AC74" s="441"/>
    </row>
    <row r="75" spans="1:29" x14ac:dyDescent="0.2">
      <c r="A75" s="441"/>
      <c r="B75" s="441"/>
      <c r="C75" s="441"/>
      <c r="D75" s="441"/>
      <c r="E75" s="441"/>
      <c r="F75" s="441"/>
      <c r="G75" s="441"/>
      <c r="H75" s="441"/>
      <c r="I75" s="441"/>
      <c r="J75" s="441"/>
      <c r="K75" s="441"/>
      <c r="L75" s="441"/>
      <c r="M75" s="441"/>
      <c r="N75" s="441"/>
      <c r="O75" s="441"/>
      <c r="P75" s="441"/>
      <c r="Q75" s="441"/>
      <c r="R75" s="441"/>
      <c r="S75" s="441"/>
      <c r="T75" s="441"/>
      <c r="U75" s="441"/>
      <c r="V75" s="441"/>
      <c r="W75" s="441"/>
      <c r="X75" s="441"/>
      <c r="Y75" s="441"/>
      <c r="Z75" s="441"/>
      <c r="AA75" s="441"/>
      <c r="AB75" s="441"/>
      <c r="AC75" s="441"/>
    </row>
    <row r="76" spans="1:29" x14ac:dyDescent="0.2">
      <c r="A76" s="441"/>
      <c r="B76" s="441"/>
      <c r="C76" s="441"/>
      <c r="D76" s="441"/>
      <c r="E76" s="441"/>
      <c r="F76" s="441"/>
      <c r="G76" s="441"/>
      <c r="H76" s="441"/>
      <c r="I76" s="441"/>
      <c r="J76" s="441"/>
      <c r="K76" s="441"/>
      <c r="L76" s="441"/>
      <c r="M76" s="441"/>
      <c r="N76" s="441"/>
      <c r="O76" s="441"/>
      <c r="P76" s="441"/>
      <c r="Q76" s="441"/>
      <c r="R76" s="441"/>
      <c r="S76" s="441"/>
      <c r="T76" s="441"/>
      <c r="U76" s="441"/>
      <c r="V76" s="441"/>
      <c r="W76" s="441"/>
      <c r="X76" s="441"/>
      <c r="Y76" s="441"/>
      <c r="Z76" s="441"/>
      <c r="AA76" s="441"/>
      <c r="AB76" s="441"/>
      <c r="AC76" s="441"/>
    </row>
    <row r="77" spans="1:29" x14ac:dyDescent="0.2">
      <c r="A77" s="441"/>
      <c r="B77" s="441"/>
      <c r="C77" s="441"/>
      <c r="D77" s="441"/>
      <c r="E77" s="441"/>
      <c r="F77" s="441"/>
      <c r="G77" s="441"/>
      <c r="H77" s="441"/>
      <c r="I77" s="441"/>
      <c r="J77" s="441"/>
      <c r="K77" s="441"/>
      <c r="L77" s="441"/>
      <c r="M77" s="441"/>
      <c r="N77" s="441"/>
      <c r="O77" s="441"/>
      <c r="P77" s="441"/>
      <c r="Q77" s="441"/>
      <c r="R77" s="441"/>
      <c r="S77" s="441"/>
      <c r="T77" s="441"/>
      <c r="U77" s="441"/>
      <c r="V77" s="441"/>
      <c r="W77" s="441"/>
      <c r="X77" s="441"/>
      <c r="Y77" s="441"/>
      <c r="Z77" s="441"/>
      <c r="AA77" s="441"/>
      <c r="AB77" s="441"/>
      <c r="AC77" s="441"/>
    </row>
    <row r="78" spans="1:29" x14ac:dyDescent="0.2">
      <c r="A78" s="441"/>
      <c r="B78" s="441"/>
      <c r="C78" s="441"/>
      <c r="D78" s="441"/>
      <c r="E78" s="441"/>
      <c r="F78" s="441"/>
      <c r="G78" s="441"/>
      <c r="H78" s="441"/>
      <c r="I78" s="441"/>
      <c r="J78" s="441"/>
      <c r="K78" s="441"/>
      <c r="L78" s="441"/>
      <c r="M78" s="441"/>
      <c r="N78" s="441"/>
      <c r="O78" s="441"/>
      <c r="P78" s="441"/>
      <c r="Q78" s="441"/>
      <c r="R78" s="441"/>
      <c r="S78" s="441"/>
      <c r="T78" s="441"/>
      <c r="U78" s="441"/>
      <c r="V78" s="441"/>
      <c r="W78" s="441"/>
      <c r="X78" s="441"/>
      <c r="Y78" s="441"/>
      <c r="Z78" s="441"/>
      <c r="AA78" s="441"/>
      <c r="AB78" s="441"/>
      <c r="AC78" s="441"/>
    </row>
    <row r="79" spans="1:29" x14ac:dyDescent="0.2">
      <c r="A79" s="441"/>
      <c r="B79" s="441"/>
      <c r="C79" s="441"/>
      <c r="D79" s="441"/>
      <c r="E79" s="441"/>
      <c r="F79" s="441"/>
      <c r="G79" s="441"/>
      <c r="H79" s="441"/>
      <c r="I79" s="441"/>
      <c r="J79" s="441"/>
      <c r="K79" s="441"/>
      <c r="L79" s="441"/>
      <c r="M79" s="441"/>
      <c r="N79" s="441"/>
      <c r="O79" s="441"/>
      <c r="P79" s="441"/>
      <c r="Q79" s="441"/>
      <c r="R79" s="441"/>
      <c r="S79" s="441"/>
      <c r="T79" s="441"/>
      <c r="U79" s="441"/>
      <c r="V79" s="441"/>
      <c r="W79" s="441"/>
      <c r="X79" s="441"/>
      <c r="Y79" s="441"/>
      <c r="Z79" s="441"/>
      <c r="AA79" s="441"/>
      <c r="AB79" s="441"/>
      <c r="AC79" s="441"/>
    </row>
    <row r="80" spans="1:29" x14ac:dyDescent="0.2">
      <c r="A80" s="441"/>
      <c r="B80" s="441"/>
      <c r="C80" s="441"/>
      <c r="D80" s="441"/>
      <c r="E80" s="441"/>
      <c r="F80" s="441"/>
      <c r="G80" s="441"/>
      <c r="H80" s="441"/>
      <c r="I80" s="441"/>
      <c r="J80" s="441"/>
      <c r="K80" s="441"/>
      <c r="L80" s="441"/>
      <c r="M80" s="441"/>
      <c r="N80" s="441"/>
      <c r="O80" s="441"/>
      <c r="P80" s="441"/>
      <c r="Q80" s="441"/>
      <c r="R80" s="441"/>
      <c r="S80" s="441"/>
      <c r="T80" s="441"/>
      <c r="U80" s="441"/>
      <c r="V80" s="441"/>
      <c r="W80" s="441"/>
      <c r="X80" s="441"/>
      <c r="Y80" s="441"/>
      <c r="Z80" s="441"/>
      <c r="AA80" s="441"/>
      <c r="AB80" s="441"/>
      <c r="AC80" s="441"/>
    </row>
    <row r="81" spans="1:29" x14ac:dyDescent="0.2">
      <c r="A81" s="441"/>
      <c r="B81" s="441"/>
      <c r="C81" s="441"/>
      <c r="D81" s="441"/>
      <c r="E81" s="441"/>
      <c r="F81" s="441"/>
      <c r="G81" s="441"/>
      <c r="H81" s="441"/>
      <c r="I81" s="441"/>
      <c r="J81" s="441"/>
      <c r="K81" s="441"/>
      <c r="L81" s="441"/>
      <c r="M81" s="441"/>
      <c r="N81" s="441"/>
      <c r="O81" s="441"/>
      <c r="P81" s="441"/>
      <c r="Q81" s="441"/>
      <c r="R81" s="441"/>
      <c r="S81" s="441"/>
      <c r="T81" s="441"/>
      <c r="U81" s="441"/>
      <c r="V81" s="441"/>
      <c r="W81" s="441"/>
      <c r="X81" s="441"/>
      <c r="Y81" s="441"/>
      <c r="Z81" s="441"/>
      <c r="AA81" s="441"/>
      <c r="AB81" s="441"/>
      <c r="AC81" s="441"/>
    </row>
    <row r="82" spans="1:29" x14ac:dyDescent="0.2">
      <c r="A82" s="441"/>
      <c r="B82" s="441"/>
      <c r="C82" s="441"/>
      <c r="D82" s="441"/>
      <c r="E82" s="441"/>
      <c r="F82" s="441"/>
      <c r="G82" s="441"/>
      <c r="H82" s="441"/>
      <c r="I82" s="441"/>
      <c r="J82" s="441"/>
      <c r="K82" s="441"/>
      <c r="L82" s="441"/>
      <c r="M82" s="441"/>
      <c r="N82" s="441"/>
      <c r="O82" s="441"/>
      <c r="P82" s="441"/>
      <c r="Q82" s="441"/>
      <c r="R82" s="441"/>
      <c r="S82" s="441"/>
      <c r="T82" s="441"/>
      <c r="U82" s="441"/>
      <c r="V82" s="441"/>
      <c r="W82" s="441"/>
      <c r="X82" s="441"/>
      <c r="Y82" s="441"/>
      <c r="Z82" s="441"/>
      <c r="AA82" s="441"/>
      <c r="AB82" s="441"/>
      <c r="AC82" s="441"/>
    </row>
    <row r="83" spans="1:29" x14ac:dyDescent="0.2">
      <c r="A83" s="441"/>
      <c r="B83" s="441"/>
      <c r="C83" s="441"/>
      <c r="D83" s="441"/>
      <c r="E83" s="441"/>
      <c r="F83" s="441"/>
      <c r="G83" s="441"/>
      <c r="H83" s="441"/>
      <c r="I83" s="441"/>
      <c r="J83" s="441"/>
      <c r="K83" s="441"/>
      <c r="L83" s="441"/>
      <c r="M83" s="441"/>
      <c r="N83" s="441"/>
      <c r="O83" s="441"/>
      <c r="P83" s="441"/>
      <c r="Q83" s="441"/>
      <c r="R83" s="441"/>
      <c r="S83" s="441"/>
      <c r="T83" s="441"/>
      <c r="U83" s="441"/>
      <c r="V83" s="441"/>
      <c r="W83" s="441"/>
      <c r="X83" s="441"/>
      <c r="Y83" s="441"/>
      <c r="Z83" s="441"/>
      <c r="AA83" s="441"/>
      <c r="AB83" s="441"/>
      <c r="AC83" s="441"/>
    </row>
    <row r="84" spans="1:29" x14ac:dyDescent="0.2">
      <c r="A84" s="441"/>
      <c r="B84" s="441"/>
      <c r="C84" s="441"/>
      <c r="D84" s="441"/>
      <c r="E84" s="441"/>
      <c r="F84" s="441"/>
      <c r="G84" s="441"/>
      <c r="H84" s="441"/>
      <c r="I84" s="441"/>
      <c r="J84" s="441"/>
      <c r="K84" s="441"/>
      <c r="L84" s="441"/>
      <c r="M84" s="441"/>
      <c r="N84" s="441"/>
      <c r="O84" s="441"/>
      <c r="P84" s="441"/>
      <c r="Q84" s="441"/>
      <c r="R84" s="441"/>
      <c r="S84" s="441"/>
      <c r="T84" s="441"/>
      <c r="U84" s="441"/>
      <c r="V84" s="441"/>
      <c r="W84" s="441"/>
      <c r="X84" s="441"/>
      <c r="Y84" s="441"/>
      <c r="Z84" s="441"/>
      <c r="AA84" s="441"/>
      <c r="AB84" s="441"/>
      <c r="AC84" s="441"/>
    </row>
    <row r="85" spans="1:29" x14ac:dyDescent="0.2">
      <c r="A85" s="441"/>
      <c r="B85" s="441"/>
      <c r="C85" s="441"/>
      <c r="D85" s="441"/>
      <c r="E85" s="441"/>
      <c r="F85" s="441"/>
      <c r="G85" s="441"/>
      <c r="H85" s="441"/>
      <c r="I85" s="441"/>
      <c r="J85" s="441"/>
      <c r="K85" s="441"/>
      <c r="L85" s="441"/>
      <c r="M85" s="441"/>
      <c r="N85" s="441"/>
      <c r="O85" s="441"/>
      <c r="P85" s="441"/>
      <c r="Q85" s="441"/>
      <c r="R85" s="441"/>
      <c r="S85" s="441"/>
      <c r="T85" s="441"/>
      <c r="U85" s="441"/>
      <c r="V85" s="441"/>
      <c r="W85" s="441"/>
      <c r="X85" s="441"/>
      <c r="Y85" s="441"/>
      <c r="Z85" s="441"/>
      <c r="AA85" s="441"/>
      <c r="AB85" s="441"/>
      <c r="AC85" s="441"/>
    </row>
    <row r="86" spans="1:29" x14ac:dyDescent="0.2">
      <c r="A86" s="441"/>
      <c r="B86" s="441"/>
      <c r="C86" s="441"/>
      <c r="D86" s="441"/>
      <c r="E86" s="441"/>
      <c r="F86" s="441"/>
      <c r="G86" s="441"/>
      <c r="H86" s="441"/>
      <c r="I86" s="441"/>
      <c r="J86" s="441"/>
      <c r="K86" s="441"/>
      <c r="L86" s="441"/>
      <c r="M86" s="441"/>
      <c r="N86" s="441"/>
      <c r="O86" s="441"/>
      <c r="P86" s="441"/>
      <c r="Q86" s="441"/>
      <c r="R86" s="441"/>
      <c r="S86" s="441"/>
      <c r="T86" s="441"/>
      <c r="U86" s="441"/>
      <c r="V86" s="441"/>
      <c r="W86" s="441"/>
      <c r="X86" s="441"/>
      <c r="Y86" s="441"/>
      <c r="Z86" s="441"/>
      <c r="AA86" s="441"/>
      <c r="AB86" s="441"/>
      <c r="AC86" s="441"/>
    </row>
    <row r="87" spans="1:29" x14ac:dyDescent="0.2">
      <c r="A87" s="441"/>
      <c r="B87" s="441"/>
      <c r="C87" s="441"/>
      <c r="D87" s="441"/>
      <c r="E87" s="441"/>
      <c r="F87" s="441"/>
      <c r="G87" s="441"/>
      <c r="H87" s="441"/>
      <c r="I87" s="441"/>
      <c r="J87" s="441"/>
      <c r="K87" s="441"/>
      <c r="L87" s="441"/>
      <c r="M87" s="441"/>
      <c r="N87" s="441"/>
      <c r="O87" s="441"/>
      <c r="P87" s="441"/>
      <c r="Q87" s="441"/>
      <c r="R87" s="441"/>
      <c r="S87" s="441"/>
      <c r="T87" s="441"/>
      <c r="U87" s="441"/>
      <c r="V87" s="441"/>
      <c r="W87" s="441"/>
      <c r="X87" s="441"/>
      <c r="Y87" s="441"/>
      <c r="Z87" s="441"/>
      <c r="AA87" s="441"/>
      <c r="AB87" s="441"/>
      <c r="AC87" s="441"/>
    </row>
    <row r="88" spans="1:29" x14ac:dyDescent="0.2">
      <c r="A88" s="441"/>
      <c r="B88" s="441"/>
      <c r="C88" s="441"/>
      <c r="D88" s="441"/>
      <c r="E88" s="441"/>
      <c r="F88" s="441"/>
      <c r="G88" s="441"/>
      <c r="H88" s="441"/>
      <c r="I88" s="441"/>
      <c r="J88" s="441"/>
      <c r="K88" s="441"/>
      <c r="L88" s="441"/>
      <c r="M88" s="441"/>
      <c r="N88" s="441"/>
      <c r="O88" s="441"/>
      <c r="P88" s="441"/>
      <c r="Q88" s="441"/>
      <c r="R88" s="441"/>
      <c r="S88" s="441"/>
      <c r="T88" s="441"/>
      <c r="U88" s="441"/>
      <c r="V88" s="441"/>
      <c r="W88" s="441"/>
      <c r="X88" s="441"/>
      <c r="Y88" s="441"/>
      <c r="Z88" s="441"/>
      <c r="AA88" s="441"/>
      <c r="AB88" s="441"/>
      <c r="AC88" s="441"/>
    </row>
    <row r="89" spans="1:29" x14ac:dyDescent="0.2">
      <c r="A89" s="441"/>
      <c r="B89" s="441"/>
      <c r="C89" s="441"/>
      <c r="D89" s="441"/>
      <c r="E89" s="441"/>
      <c r="F89" s="441"/>
      <c r="G89" s="441"/>
      <c r="H89" s="441"/>
      <c r="I89" s="441"/>
      <c r="J89" s="441"/>
      <c r="K89" s="441"/>
      <c r="L89" s="441"/>
      <c r="M89" s="441"/>
      <c r="N89" s="441"/>
      <c r="O89" s="441"/>
      <c r="P89" s="441"/>
      <c r="Q89" s="441"/>
      <c r="R89" s="441"/>
      <c r="S89" s="441"/>
      <c r="T89" s="441"/>
      <c r="U89" s="441"/>
      <c r="V89" s="441"/>
      <c r="W89" s="441"/>
      <c r="X89" s="441"/>
      <c r="Y89" s="441"/>
      <c r="Z89" s="441"/>
      <c r="AA89" s="441"/>
      <c r="AB89" s="441"/>
      <c r="AC89" s="441"/>
    </row>
    <row r="90" spans="1:29" x14ac:dyDescent="0.2">
      <c r="A90" s="441"/>
      <c r="B90" s="441"/>
      <c r="C90" s="441"/>
      <c r="D90" s="441"/>
      <c r="E90" s="441"/>
      <c r="F90" s="441"/>
      <c r="G90" s="441"/>
      <c r="H90" s="441"/>
      <c r="I90" s="441"/>
      <c r="J90" s="441"/>
      <c r="K90" s="441"/>
      <c r="L90" s="441"/>
      <c r="M90" s="441"/>
      <c r="N90" s="441"/>
      <c r="O90" s="441"/>
      <c r="P90" s="441"/>
      <c r="Q90" s="441"/>
      <c r="R90" s="441"/>
      <c r="S90" s="441"/>
      <c r="T90" s="441"/>
      <c r="U90" s="441"/>
      <c r="V90" s="441"/>
      <c r="W90" s="441"/>
      <c r="X90" s="441"/>
      <c r="Y90" s="441"/>
      <c r="Z90" s="441"/>
      <c r="AA90" s="441"/>
      <c r="AB90" s="441"/>
      <c r="AC90" s="441"/>
    </row>
    <row r="91" spans="1:29" x14ac:dyDescent="0.2">
      <c r="A91" s="441"/>
      <c r="B91" s="441"/>
      <c r="C91" s="441"/>
      <c r="D91" s="441"/>
      <c r="E91" s="441"/>
      <c r="F91" s="441"/>
      <c r="G91" s="441"/>
      <c r="H91" s="441"/>
      <c r="I91" s="441"/>
      <c r="J91" s="441"/>
      <c r="K91" s="441"/>
      <c r="L91" s="441"/>
      <c r="M91" s="441"/>
      <c r="N91" s="441"/>
      <c r="O91" s="441"/>
      <c r="P91" s="441"/>
      <c r="Q91" s="441"/>
      <c r="R91" s="441"/>
      <c r="S91" s="441"/>
      <c r="T91" s="441"/>
      <c r="U91" s="441"/>
      <c r="V91" s="441"/>
      <c r="W91" s="441"/>
      <c r="X91" s="441"/>
      <c r="Y91" s="441"/>
      <c r="Z91" s="441"/>
      <c r="AA91" s="441"/>
      <c r="AB91" s="441"/>
      <c r="AC91" s="441"/>
    </row>
    <row r="92" spans="1:29" x14ac:dyDescent="0.2">
      <c r="A92" s="441"/>
      <c r="B92" s="441"/>
      <c r="C92" s="441"/>
      <c r="D92" s="441"/>
      <c r="E92" s="441"/>
      <c r="F92" s="441"/>
      <c r="G92" s="441"/>
      <c r="H92" s="441"/>
      <c r="I92" s="441"/>
      <c r="J92" s="441"/>
      <c r="K92" s="441"/>
      <c r="L92" s="441"/>
      <c r="M92" s="441"/>
      <c r="N92" s="441"/>
      <c r="O92" s="441"/>
      <c r="P92" s="441"/>
      <c r="Q92" s="441"/>
      <c r="R92" s="441"/>
      <c r="S92" s="441"/>
      <c r="T92" s="441"/>
      <c r="U92" s="441"/>
      <c r="V92" s="441"/>
      <c r="W92" s="441"/>
      <c r="X92" s="441"/>
      <c r="Y92" s="441"/>
      <c r="Z92" s="441"/>
      <c r="AA92" s="441"/>
      <c r="AB92" s="441"/>
      <c r="AC92" s="441"/>
    </row>
    <row r="93" spans="1:29" x14ac:dyDescent="0.2">
      <c r="A93" s="441"/>
      <c r="B93" s="441"/>
      <c r="C93" s="441"/>
      <c r="D93" s="441"/>
      <c r="E93" s="441"/>
      <c r="F93" s="441"/>
      <c r="G93" s="441"/>
      <c r="H93" s="441"/>
      <c r="I93" s="441"/>
      <c r="J93" s="441"/>
      <c r="K93" s="441"/>
      <c r="L93" s="441"/>
      <c r="M93" s="441"/>
      <c r="N93" s="441"/>
      <c r="O93" s="441"/>
      <c r="P93" s="441"/>
      <c r="Q93" s="441"/>
      <c r="R93" s="441"/>
      <c r="S93" s="441"/>
      <c r="T93" s="441"/>
      <c r="U93" s="441"/>
      <c r="V93" s="441"/>
      <c r="W93" s="441"/>
      <c r="X93" s="441"/>
      <c r="Y93" s="441"/>
      <c r="Z93" s="441"/>
      <c r="AA93" s="441"/>
      <c r="AB93" s="441"/>
      <c r="AC93" s="441"/>
    </row>
    <row r="94" spans="1:29" x14ac:dyDescent="0.2">
      <c r="A94" s="441"/>
      <c r="B94" s="441"/>
      <c r="C94" s="441"/>
      <c r="D94" s="441"/>
      <c r="E94" s="441"/>
      <c r="F94" s="441"/>
      <c r="G94" s="441"/>
      <c r="H94" s="441"/>
      <c r="I94" s="441"/>
      <c r="J94" s="441"/>
      <c r="K94" s="441"/>
      <c r="L94" s="441"/>
      <c r="M94" s="441"/>
      <c r="N94" s="441"/>
      <c r="O94" s="441"/>
      <c r="P94" s="441"/>
      <c r="Q94" s="441"/>
      <c r="R94" s="441"/>
      <c r="S94" s="441"/>
      <c r="T94" s="441"/>
      <c r="U94" s="441"/>
      <c r="V94" s="441"/>
      <c r="W94" s="441"/>
      <c r="X94" s="441"/>
      <c r="Y94" s="441"/>
      <c r="Z94" s="441"/>
      <c r="AA94" s="441"/>
      <c r="AB94" s="441"/>
      <c r="AC94" s="441"/>
    </row>
    <row r="95" spans="1:29" x14ac:dyDescent="0.2">
      <c r="A95" s="441"/>
      <c r="B95" s="441"/>
      <c r="C95" s="441"/>
      <c r="D95" s="441"/>
      <c r="E95" s="441"/>
      <c r="F95" s="441"/>
      <c r="G95" s="441"/>
      <c r="H95" s="441"/>
      <c r="I95" s="441"/>
      <c r="J95" s="441"/>
      <c r="K95" s="441"/>
      <c r="L95" s="441"/>
      <c r="M95" s="441"/>
      <c r="N95" s="441"/>
      <c r="O95" s="441"/>
      <c r="P95" s="441"/>
      <c r="Q95" s="441"/>
      <c r="R95" s="441"/>
      <c r="S95" s="441"/>
      <c r="T95" s="441"/>
      <c r="U95" s="441"/>
      <c r="V95" s="441"/>
      <c r="W95" s="441"/>
      <c r="X95" s="441"/>
      <c r="Y95" s="441"/>
      <c r="Z95" s="441"/>
      <c r="AA95" s="441"/>
      <c r="AB95" s="441"/>
      <c r="AC95" s="441"/>
    </row>
    <row r="96" spans="1:29" x14ac:dyDescent="0.2">
      <c r="A96" s="441"/>
      <c r="B96" s="441"/>
      <c r="C96" s="441"/>
      <c r="D96" s="441"/>
      <c r="E96" s="441"/>
      <c r="F96" s="441"/>
      <c r="G96" s="441"/>
      <c r="H96" s="441"/>
      <c r="I96" s="441"/>
      <c r="J96" s="441"/>
      <c r="K96" s="441"/>
      <c r="L96" s="441"/>
      <c r="M96" s="441"/>
      <c r="N96" s="441"/>
      <c r="O96" s="441"/>
      <c r="P96" s="441"/>
      <c r="Q96" s="441"/>
      <c r="R96" s="441"/>
      <c r="S96" s="441"/>
      <c r="T96" s="441"/>
      <c r="U96" s="441"/>
      <c r="V96" s="441"/>
      <c r="W96" s="441"/>
      <c r="X96" s="441"/>
      <c r="Y96" s="441"/>
      <c r="Z96" s="441"/>
      <c r="AA96" s="441"/>
      <c r="AB96" s="441"/>
      <c r="AC96" s="441" t="s">
        <v>200</v>
      </c>
    </row>
  </sheetData>
  <sheetProtection password="C730" sheet="1" objects="1" scenarios="1"/>
  <customSheetViews>
    <customSheetView guid="{68ABA936-E0C3-4F62-AA1D-4FD1F5462098}" showPageBreaks="1" showGridLines="0" showRowCol="0" fitToPage="1" printArea="1" view="pageBreakPreview">
      <selection activeCell="G23" sqref="G23"/>
      <pageMargins left="0.39370078740157483" right="0.39370078740157483" top="0.39370078740157483" bottom="0.39370078740157483" header="0" footer="0"/>
      <printOptions horizontalCentered="1"/>
      <pageSetup paperSize="9" scale="74" orientation="portrait" r:id="rId1"/>
    </customSheetView>
  </customSheetViews>
  <mergeCells count="10">
    <mergeCell ref="C22:L22"/>
    <mergeCell ref="E15:G15"/>
    <mergeCell ref="H14:I14"/>
    <mergeCell ref="C21:M21"/>
    <mergeCell ref="C3:G4"/>
    <mergeCell ref="C12:L12"/>
    <mergeCell ref="H13:I13"/>
    <mergeCell ref="C10:L10"/>
    <mergeCell ref="C18:L19"/>
    <mergeCell ref="C9:L9"/>
  </mergeCells>
  <conditionalFormatting sqref="F14">
    <cfRule type="expression" dxfId="98" priority="1700">
      <formula>$F$14&gt;0</formula>
    </cfRule>
  </conditionalFormatting>
  <conditionalFormatting sqref="G14">
    <cfRule type="expression" dxfId="97" priority="1701">
      <formula>$G$14&gt;0</formula>
    </cfRule>
  </conditionalFormatting>
  <conditionalFormatting sqref="K14 L16">
    <cfRule type="expression" dxfId="96" priority="1">
      <formula>$G$14&lt;1100</formula>
    </cfRule>
  </conditionalFormatting>
  <dataValidations count="2">
    <dataValidation operator="greaterThan" allowBlank="1" showInputMessage="1" showErrorMessage="1" sqref="H14"/>
    <dataValidation type="decimal" errorStyle="information" operator="lessThan" allowBlank="1" showInputMessage="1" showErrorMessage="1" errorTitle="Hinweis:" error="Die Höhe des Tagessatzes scheint vergleichsweise hoch zu sein. Bitte erläutern Sie dies im Tabellenbaltt &quot;Anmerkungen&quot;." sqref="G14">
      <formula1>1200</formula1>
    </dataValidation>
  </dataValidations>
  <hyperlinks>
    <hyperlink ref="L16" location="Anmerkungen!A1" display="Anmerkungen"/>
  </hyperlinks>
  <printOptions horizontalCentered="1"/>
  <pageMargins left="0.39370078740157483" right="0.19685039370078741" top="0.19685039370078741" bottom="0.19685039370078741" header="0" footer="0"/>
  <pageSetup paperSize="9" scale="7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2533" r:id="rId5" name="Check Box 5">
              <controlPr defaultSize="0" autoFill="0" autoLine="0" autoPict="0">
                <anchor moveWithCells="1">
                  <from>
                    <xdr:col>2</xdr:col>
                    <xdr:colOff>9525</xdr:colOff>
                    <xdr:row>3</xdr:row>
                    <xdr:rowOff>161925</xdr:rowOff>
                  </from>
                  <to>
                    <xdr:col>4</xdr:col>
                    <xdr:colOff>990600</xdr:colOff>
                    <xdr:row>4</xdr:row>
                    <xdr:rowOff>114300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iconSet" priority="3" id="{47B9B340-F4D9-44B9-9C7A-D84A75E5C58B}">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J14</xm:sqref>
        </x14:conditionalFormatting>
        <x14:conditionalFormatting xmlns:xm="http://schemas.microsoft.com/office/excel/2006/main">
          <x14:cfRule type="expression" priority="271" id="{C261DAB8-0AB2-450D-A5C9-9FEA0C8E6E91}">
            <xm:f>$F$14&gt;5*menu!$I$47</xm:f>
            <x14:dxf>
              <fill>
                <patternFill>
                  <bgColor rgb="FFE3B5A2"/>
                </patternFill>
              </fill>
            </x14:dxf>
          </x14:cfRule>
          <xm:sqref>F14</xm:sqref>
        </x14:conditionalFormatting>
        <x14:conditionalFormatting xmlns:xm="http://schemas.microsoft.com/office/excel/2006/main">
          <x14:cfRule type="iconSet" priority="278" id="{520DBFE7-A1A1-49C6-AF06-BB7356527187}">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M14</xm:sqref>
        </x14:conditionalFormatting>
        <x14:conditionalFormatting xmlns:xm="http://schemas.microsoft.com/office/excel/2006/main">
          <x14:cfRule type="expression" priority="70" id="{CADAFC17-4D2B-41A9-901E-E68B216413F1}">
            <xm:f>menu!$U$4=FALSE</xm:f>
            <x14:dxf>
              <font>
                <color theme="0"/>
              </font>
              <fill>
                <patternFill>
                  <fgColor theme="0"/>
                  <bgColor theme="0"/>
                </patternFill>
              </fill>
              <border>
                <left/>
                <right/>
                <top/>
                <bottom/>
                <vertical/>
                <horizontal/>
              </border>
            </x14:dxf>
          </x14:cfRule>
          <xm:sqref>C21</xm:sqref>
        </x14:conditionalFormatting>
      </x14:conditionalFormattings>
    </ext>
    <ext xmlns:x14="http://schemas.microsoft.com/office/spreadsheetml/2009/9/main" uri="{CCE6A557-97BC-4b89-ADB6-D9C93CAAB3DF}">
      <x14:dataValidations xmlns:xm="http://schemas.microsoft.com/office/excel/2006/main" count="1">
        <x14:dataValidation type="decimal" allowBlank="1" showInputMessage="1" showErrorMessage="1" errorTitle="Hinweis:" error="Zuwendungsfähig sind maximal 5 Tage pro Jahr.">
          <x14:formula1>
            <xm:f>0</xm:f>
          </x14:formula1>
          <x14:formula2>
            <xm:f>menu!I50</xm:f>
          </x14:formula2>
          <xm:sqref>F14</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66"/>
  <sheetViews>
    <sheetView showGridLines="0" showRowColHeaders="0" zoomScale="90" zoomScaleNormal="90" workbookViewId="0">
      <selection activeCell="F12" sqref="F12"/>
    </sheetView>
  </sheetViews>
  <sheetFormatPr baseColWidth="10" defaultColWidth="11.42578125" defaultRowHeight="12" x14ac:dyDescent="0.2"/>
  <cols>
    <col min="1" max="1" width="2.28515625" style="1" customWidth="1"/>
    <col min="2" max="2" width="2.140625" style="1" customWidth="1"/>
    <col min="3" max="3" width="4.140625" style="1" customWidth="1"/>
    <col min="4" max="4" width="6.85546875" style="1" customWidth="1"/>
    <col min="5" max="5" width="9.42578125" style="1" customWidth="1"/>
    <col min="6" max="6" width="16" style="1" customWidth="1"/>
    <col min="7" max="7" width="11.42578125" style="1" customWidth="1"/>
    <col min="8" max="8" width="12.28515625" style="1" customWidth="1"/>
    <col min="9" max="9" width="4.7109375" style="1" customWidth="1"/>
    <col min="10" max="10" width="14.5703125" style="1" customWidth="1"/>
    <col min="11" max="11" width="10.140625" style="1" customWidth="1"/>
    <col min="12" max="12" width="5" style="1" customWidth="1"/>
    <col min="13" max="13" width="10.5703125" style="1" customWidth="1"/>
    <col min="14" max="14" width="15.5703125" style="1" customWidth="1"/>
    <col min="15" max="15" width="3.28515625" style="1" customWidth="1"/>
    <col min="16" max="16" width="2.140625" style="1" customWidth="1"/>
    <col min="17" max="16384" width="11.42578125" style="1"/>
  </cols>
  <sheetData>
    <row r="1" spans="1:29" x14ac:dyDescent="0.2">
      <c r="A1" s="417" t="s">
        <v>200</v>
      </c>
      <c r="B1" s="417"/>
      <c r="C1" s="417"/>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row>
    <row r="2" spans="1:29" x14ac:dyDescent="0.2">
      <c r="A2" s="417"/>
      <c r="Q2" s="417"/>
      <c r="R2" s="417"/>
      <c r="S2" s="417"/>
      <c r="T2" s="417"/>
      <c r="U2" s="417"/>
      <c r="V2" s="417"/>
      <c r="W2" s="417"/>
      <c r="X2" s="417"/>
      <c r="Y2" s="417"/>
      <c r="Z2" s="417"/>
      <c r="AA2" s="417"/>
      <c r="AB2" s="417"/>
      <c r="AC2" s="417"/>
    </row>
    <row r="3" spans="1:29" ht="18" customHeight="1" x14ac:dyDescent="0.2">
      <c r="A3" s="417"/>
      <c r="C3" s="744" t="s">
        <v>73</v>
      </c>
      <c r="D3" s="744"/>
      <c r="E3" s="744"/>
      <c r="F3" s="744"/>
      <c r="G3" s="744"/>
      <c r="H3" s="944"/>
      <c r="I3" s="16"/>
      <c r="J3" s="26" t="s">
        <v>60</v>
      </c>
      <c r="O3" s="26"/>
      <c r="P3" s="26"/>
      <c r="Q3" s="429"/>
      <c r="R3" s="429"/>
      <c r="S3" s="429"/>
      <c r="T3" s="429"/>
      <c r="U3" s="429"/>
      <c r="V3" s="429"/>
      <c r="W3" s="417"/>
      <c r="X3" s="417"/>
      <c r="Y3" s="417"/>
      <c r="Z3" s="417"/>
      <c r="AA3" s="417"/>
      <c r="AB3" s="417"/>
      <c r="AC3" s="417"/>
    </row>
    <row r="4" spans="1:29" ht="18" customHeight="1" x14ac:dyDescent="0.2">
      <c r="A4" s="417"/>
      <c r="C4" s="744"/>
      <c r="D4" s="744"/>
      <c r="E4" s="744"/>
      <c r="F4" s="744"/>
      <c r="G4" s="744"/>
      <c r="H4" s="944"/>
      <c r="I4" s="144"/>
      <c r="J4" s="37" t="s">
        <v>59</v>
      </c>
      <c r="O4" s="27"/>
      <c r="P4" s="27"/>
      <c r="Q4" s="429"/>
      <c r="R4" s="429"/>
      <c r="S4" s="429"/>
      <c r="T4" s="429"/>
      <c r="U4" s="429"/>
      <c r="V4" s="429"/>
      <c r="W4" s="417"/>
      <c r="X4" s="417"/>
      <c r="Y4" s="417"/>
      <c r="Z4" s="417"/>
      <c r="AA4" s="417"/>
      <c r="AB4" s="417"/>
      <c r="AC4" s="417"/>
    </row>
    <row r="5" spans="1:29" ht="18" customHeight="1" x14ac:dyDescent="0.2">
      <c r="A5" s="417"/>
      <c r="I5" s="18"/>
      <c r="J5" s="37" t="s">
        <v>58</v>
      </c>
      <c r="O5" s="26"/>
      <c r="P5" s="26"/>
      <c r="Q5" s="429"/>
      <c r="R5" s="429"/>
      <c r="S5" s="429"/>
      <c r="T5" s="429"/>
      <c r="U5" s="429"/>
      <c r="V5" s="429"/>
      <c r="W5" s="417"/>
      <c r="X5" s="417"/>
      <c r="Y5" s="417"/>
      <c r="Z5" s="417"/>
      <c r="AA5" s="417"/>
      <c r="AB5" s="417"/>
      <c r="AC5" s="417"/>
    </row>
    <row r="6" spans="1:29" ht="18" customHeight="1" x14ac:dyDescent="0.2">
      <c r="A6" s="417"/>
      <c r="C6" s="149" t="s">
        <v>629</v>
      </c>
      <c r="D6" s="69"/>
      <c r="E6" s="69"/>
      <c r="F6" s="69"/>
      <c r="G6" s="414">
        <f>SUM(F12,J12,N12)</f>
        <v>0</v>
      </c>
      <c r="H6" s="556"/>
      <c r="I6" s="19"/>
      <c r="J6" s="37" t="s">
        <v>46</v>
      </c>
      <c r="O6" s="26"/>
      <c r="P6" s="26"/>
      <c r="Q6" s="445"/>
      <c r="R6" s="417"/>
      <c r="S6" s="429"/>
      <c r="T6" s="417"/>
      <c r="U6" s="417"/>
      <c r="V6" s="417"/>
      <c r="W6" s="417"/>
      <c r="X6" s="417"/>
      <c r="Y6" s="417"/>
      <c r="Z6" s="417"/>
      <c r="AA6" s="417"/>
      <c r="AB6" s="417"/>
      <c r="AC6" s="417"/>
    </row>
    <row r="7" spans="1:29" ht="18" customHeight="1" x14ac:dyDescent="0.2">
      <c r="A7" s="417"/>
      <c r="I7" s="21"/>
      <c r="J7" s="37" t="s">
        <v>47</v>
      </c>
      <c r="O7" s="26"/>
      <c r="P7" s="26"/>
      <c r="Q7" s="445"/>
      <c r="R7" s="417"/>
      <c r="S7" s="429"/>
      <c r="T7" s="417"/>
      <c r="U7" s="417"/>
      <c r="V7" s="417"/>
      <c r="W7" s="417"/>
      <c r="X7" s="417"/>
      <c r="Y7" s="417"/>
      <c r="Z7" s="417"/>
      <c r="AA7" s="417"/>
      <c r="AB7" s="417"/>
      <c r="AC7" s="417"/>
    </row>
    <row r="8" spans="1:29" ht="6" customHeight="1" x14ac:dyDescent="0.2">
      <c r="A8" s="417"/>
      <c r="Q8" s="417"/>
      <c r="R8" s="429"/>
      <c r="S8" s="429"/>
      <c r="T8" s="751"/>
      <c r="U8" s="943"/>
      <c r="V8" s="943"/>
      <c r="W8" s="943"/>
      <c r="X8" s="943"/>
      <c r="Y8" s="943"/>
      <c r="Z8" s="943"/>
      <c r="AA8" s="943"/>
      <c r="AB8" s="943"/>
      <c r="AC8" s="417"/>
    </row>
    <row r="9" spans="1:29" ht="350.25" customHeight="1" x14ac:dyDescent="0.2">
      <c r="A9" s="417"/>
      <c r="C9" s="735" t="s">
        <v>653</v>
      </c>
      <c r="D9" s="736"/>
      <c r="E9" s="736"/>
      <c r="F9" s="736"/>
      <c r="G9" s="736"/>
      <c r="H9" s="736"/>
      <c r="I9" s="736"/>
      <c r="J9" s="736"/>
      <c r="K9" s="736"/>
      <c r="L9" s="736"/>
      <c r="M9" s="736"/>
      <c r="N9" s="737"/>
      <c r="Q9" s="417"/>
      <c r="R9" s="429"/>
      <c r="S9" s="429"/>
      <c r="T9" s="474"/>
      <c r="U9" s="476"/>
      <c r="V9" s="476"/>
      <c r="W9" s="476"/>
      <c r="X9" s="476"/>
      <c r="Y9" s="476"/>
      <c r="Z9" s="476"/>
      <c r="AA9" s="476"/>
      <c r="AB9" s="476"/>
      <c r="AC9" s="417"/>
    </row>
    <row r="10" spans="1:29" ht="6" customHeight="1" x14ac:dyDescent="0.2">
      <c r="A10" s="417"/>
      <c r="Q10" s="417"/>
      <c r="R10" s="429"/>
      <c r="S10" s="429"/>
      <c r="T10" s="474"/>
      <c r="U10" s="476"/>
      <c r="V10" s="476"/>
      <c r="W10" s="476"/>
      <c r="X10" s="476"/>
      <c r="Y10" s="476"/>
      <c r="Z10" s="476"/>
      <c r="AA10" s="476"/>
      <c r="AB10" s="476"/>
      <c r="AC10" s="417"/>
    </row>
    <row r="11" spans="1:29" ht="15" customHeight="1" thickBot="1" x14ac:dyDescent="0.25">
      <c r="A11" s="549"/>
      <c r="C11" s="948" t="s">
        <v>644</v>
      </c>
      <c r="D11" s="949"/>
      <c r="E11" s="949"/>
      <c r="F11" s="949"/>
      <c r="G11" s="950"/>
      <c r="H11" s="949"/>
      <c r="I11" s="949"/>
      <c r="J11" s="949"/>
      <c r="K11" s="950"/>
      <c r="L11" s="949"/>
      <c r="M11" s="949"/>
      <c r="N11" s="951"/>
      <c r="Q11" s="549"/>
      <c r="R11" s="429"/>
      <c r="S11" s="429"/>
      <c r="T11" s="550"/>
      <c r="U11" s="551"/>
      <c r="V11" s="551"/>
      <c r="W11" s="551"/>
      <c r="X11" s="551"/>
      <c r="Y11" s="551"/>
      <c r="Z11" s="551"/>
      <c r="AA11" s="551"/>
      <c r="AB11" s="551"/>
      <c r="AC11" s="549"/>
    </row>
    <row r="12" spans="1:29" s="69" customFormat="1" ht="43.5" customHeight="1" thickBot="1" x14ac:dyDescent="0.25">
      <c r="A12" s="441"/>
      <c r="B12" s="78"/>
      <c r="C12" s="910" t="s">
        <v>628</v>
      </c>
      <c r="D12" s="946"/>
      <c r="E12" s="946"/>
      <c r="F12" s="521"/>
      <c r="G12" s="506">
        <f>IF(F12&gt;5000,1,IF(F12&gt;1000,0.5,0))</f>
        <v>0</v>
      </c>
      <c r="H12" s="902" t="s">
        <v>627</v>
      </c>
      <c r="I12" s="947"/>
      <c r="J12" s="521"/>
      <c r="K12" s="506">
        <f>IF(J12&gt;2000,1,IF(J12&gt;1000,0.5,0))</f>
        <v>0</v>
      </c>
      <c r="L12" s="902" t="s">
        <v>626</v>
      </c>
      <c r="M12" s="903"/>
      <c r="N12" s="521"/>
      <c r="O12" s="506">
        <f>IF(N12&gt;1500,1,IF(N12&gt;750,0.5,0))</f>
        <v>0</v>
      </c>
      <c r="P12" s="3"/>
      <c r="Q12" s="417"/>
      <c r="R12" s="417"/>
      <c r="S12" s="417"/>
      <c r="T12" s="417"/>
      <c r="U12" s="417"/>
      <c r="V12" s="417"/>
      <c r="W12" s="417"/>
      <c r="X12" s="417"/>
      <c r="Y12" s="417"/>
      <c r="Z12" s="417"/>
      <c r="AA12" s="441"/>
      <c r="AB12" s="441"/>
      <c r="AC12" s="441"/>
    </row>
    <row r="13" spans="1:29" ht="6" customHeight="1" thickBot="1" x14ac:dyDescent="0.25">
      <c r="A13" s="429"/>
      <c r="B13" s="3"/>
      <c r="C13" s="945"/>
      <c r="D13" s="945"/>
      <c r="E13" s="945"/>
      <c r="F13" s="945"/>
      <c r="G13" s="945"/>
      <c r="H13" s="945"/>
      <c r="I13" s="945"/>
      <c r="J13" s="945"/>
      <c r="K13" s="945"/>
      <c r="L13" s="945"/>
      <c r="M13" s="945"/>
      <c r="N13" s="477"/>
      <c r="O13" s="3"/>
      <c r="P13" s="3"/>
      <c r="Q13" s="417"/>
      <c r="R13" s="417"/>
      <c r="S13" s="417"/>
      <c r="T13" s="417"/>
      <c r="U13" s="417"/>
      <c r="V13" s="417"/>
      <c r="W13" s="417"/>
      <c r="X13" s="417"/>
      <c r="Y13" s="417"/>
      <c r="Z13" s="417"/>
      <c r="AA13" s="417"/>
      <c r="AB13" s="417"/>
      <c r="AC13" s="417"/>
    </row>
    <row r="14" spans="1:29" ht="15" customHeight="1" x14ac:dyDescent="0.2">
      <c r="A14" s="429"/>
      <c r="B14" s="3"/>
      <c r="C14" s="940"/>
      <c r="D14" s="934" t="s">
        <v>625</v>
      </c>
      <c r="E14" s="934"/>
      <c r="F14" s="934"/>
      <c r="G14" s="934"/>
      <c r="H14" s="934"/>
      <c r="I14" s="934"/>
      <c r="J14" s="934"/>
      <c r="K14" s="934"/>
      <c r="L14" s="934"/>
      <c r="M14" s="934"/>
      <c r="N14" s="935"/>
      <c r="O14" s="690">
        <f>IF(AND(menu!$U$5=TRUE,G6&gt;0,menu!B42=FALSE),1,0)</f>
        <v>0</v>
      </c>
      <c r="P14" s="4"/>
      <c r="Q14" s="429"/>
      <c r="R14" s="429"/>
      <c r="S14" s="429"/>
      <c r="T14" s="417"/>
      <c r="U14" s="417"/>
      <c r="V14" s="417"/>
      <c r="W14" s="417"/>
      <c r="X14" s="417"/>
      <c r="Y14" s="417"/>
      <c r="Z14" s="417"/>
      <c r="AA14" s="417"/>
      <c r="AB14" s="417"/>
      <c r="AC14" s="417"/>
    </row>
    <row r="15" spans="1:29" ht="3.75" customHeight="1" x14ac:dyDescent="0.2">
      <c r="A15" s="429"/>
      <c r="B15" s="3"/>
      <c r="C15" s="941"/>
      <c r="D15" s="936"/>
      <c r="E15" s="936"/>
      <c r="F15" s="936"/>
      <c r="G15" s="936"/>
      <c r="H15" s="936"/>
      <c r="I15" s="936"/>
      <c r="J15" s="936"/>
      <c r="K15" s="936"/>
      <c r="L15" s="936"/>
      <c r="M15" s="936"/>
      <c r="N15" s="937"/>
      <c r="O15" s="690"/>
      <c r="P15" s="3"/>
      <c r="Q15" s="429"/>
      <c r="R15" s="429"/>
      <c r="S15" s="429"/>
      <c r="T15" s="417"/>
      <c r="U15" s="417"/>
      <c r="V15" s="417"/>
      <c r="W15" s="417"/>
      <c r="X15" s="417"/>
      <c r="Y15" s="417"/>
      <c r="Z15" s="417"/>
      <c r="AA15" s="417"/>
      <c r="AB15" s="417"/>
      <c r="AC15" s="417"/>
    </row>
    <row r="16" spans="1:29" ht="6.75" customHeight="1" thickBot="1" x14ac:dyDescent="0.25">
      <c r="A16" s="429"/>
      <c r="B16" s="3"/>
      <c r="C16" s="942"/>
      <c r="D16" s="938"/>
      <c r="E16" s="938"/>
      <c r="F16" s="938"/>
      <c r="G16" s="938"/>
      <c r="H16" s="938"/>
      <c r="I16" s="938"/>
      <c r="J16" s="938"/>
      <c r="K16" s="938"/>
      <c r="L16" s="938"/>
      <c r="M16" s="938"/>
      <c r="N16" s="939"/>
      <c r="O16" s="690"/>
      <c r="P16" s="3"/>
      <c r="Q16" s="429"/>
      <c r="R16" s="429"/>
      <c r="S16" s="429"/>
      <c r="T16" s="417"/>
      <c r="U16" s="417"/>
      <c r="V16" s="417"/>
      <c r="W16" s="417"/>
      <c r="X16" s="417"/>
      <c r="Y16" s="417"/>
      <c r="Z16" s="417"/>
      <c r="AA16" s="417"/>
      <c r="AB16" s="417"/>
      <c r="AC16" s="417"/>
    </row>
    <row r="17" spans="1:29" ht="6" customHeight="1" x14ac:dyDescent="0.2">
      <c r="A17" s="429"/>
      <c r="B17" s="3"/>
      <c r="C17" s="933"/>
      <c r="D17" s="933"/>
      <c r="E17" s="933"/>
      <c r="F17" s="933"/>
      <c r="G17" s="933"/>
      <c r="H17" s="933"/>
      <c r="I17" s="933"/>
      <c r="J17" s="933"/>
      <c r="K17" s="933"/>
      <c r="L17" s="933"/>
      <c r="M17" s="933"/>
      <c r="N17" s="479"/>
      <c r="O17" s="480"/>
      <c r="P17" s="3"/>
      <c r="Q17" s="429"/>
      <c r="R17" s="429"/>
      <c r="S17" s="429"/>
      <c r="T17" s="417"/>
      <c r="U17" s="417"/>
      <c r="V17" s="417"/>
      <c r="W17" s="417"/>
      <c r="X17" s="417"/>
      <c r="Y17" s="417"/>
      <c r="Z17" s="417"/>
      <c r="AA17" s="417"/>
      <c r="AB17" s="417"/>
      <c r="AC17" s="417"/>
    </row>
    <row r="18" spans="1:29" ht="12.75" customHeight="1" x14ac:dyDescent="0.2">
      <c r="A18" s="417"/>
      <c r="C18" s="868" t="str">
        <f>IF(OR(F12&gt;1000,J12&gt;1000,N12&gt;750),"Bitte schlüsseln Sie Ihre geplanten Ausgaben im Tabellenblatt 'Anmerkungen' auf.","Bei weiteren Anmerkungen nutzen Sie bitte das Tabellenblatt 'Anmerkungen'")</f>
        <v>Bei weiteren Anmerkungen nutzen Sie bitte das Tabellenblatt 'Anmerkungen'</v>
      </c>
      <c r="D18" s="868"/>
      <c r="E18" s="868"/>
      <c r="F18" s="868"/>
      <c r="G18" s="868"/>
      <c r="H18" s="868"/>
      <c r="I18" s="868"/>
      <c r="J18" s="868"/>
      <c r="K18" s="868"/>
      <c r="L18" s="868"/>
      <c r="M18" s="868"/>
      <c r="N18" s="868"/>
      <c r="O18" s="868"/>
      <c r="P18" s="868"/>
      <c r="Q18" s="476"/>
      <c r="R18" s="476"/>
      <c r="S18" s="476"/>
      <c r="T18" s="476"/>
      <c r="U18" s="476"/>
      <c r="V18" s="447"/>
      <c r="W18" s="429"/>
      <c r="X18" s="429"/>
      <c r="Y18" s="429"/>
      <c r="Z18" s="417"/>
      <c r="AA18" s="417"/>
      <c r="AB18" s="417"/>
      <c r="AC18" s="417"/>
    </row>
    <row r="19" spans="1:29" ht="15.75" customHeight="1" x14ac:dyDescent="0.2">
      <c r="A19" s="417"/>
      <c r="C19" s="931" t="str">
        <f ca="1">Basisdaten!C39</f>
        <v>Vorhabenbeschreibung - 4.1.8. a) Erstvorhaben Klimaschutzkonzept und Klimaschutzmanagement - Vers. 09/2024</v>
      </c>
      <c r="D19" s="932"/>
      <c r="E19" s="932"/>
      <c r="F19" s="932"/>
      <c r="G19" s="932"/>
      <c r="H19" s="932"/>
      <c r="I19" s="932"/>
      <c r="J19" s="932"/>
      <c r="K19" s="932"/>
      <c r="L19" s="932"/>
      <c r="M19" s="932"/>
      <c r="N19" s="478"/>
      <c r="O19" s="3"/>
      <c r="P19" s="3"/>
      <c r="Q19" s="476"/>
      <c r="R19" s="476"/>
      <c r="S19" s="476"/>
      <c r="T19" s="476"/>
      <c r="U19" s="476"/>
      <c r="V19" s="447"/>
      <c r="W19" s="429"/>
      <c r="X19" s="429"/>
      <c r="Y19" s="429"/>
      <c r="Z19" s="417"/>
      <c r="AA19" s="417"/>
      <c r="AB19" s="417"/>
      <c r="AC19" s="417"/>
    </row>
    <row r="20" spans="1:29" ht="6.75" customHeight="1" x14ac:dyDescent="0.2">
      <c r="A20" s="417"/>
      <c r="C20" s="8"/>
      <c r="D20" s="8"/>
      <c r="E20" s="8"/>
      <c r="F20" s="8"/>
      <c r="G20" s="3"/>
      <c r="H20" s="3"/>
      <c r="I20" s="3"/>
      <c r="J20" s="3"/>
      <c r="K20" s="3"/>
      <c r="L20" s="3"/>
      <c r="M20" s="3"/>
      <c r="N20" s="3"/>
      <c r="O20" s="3"/>
      <c r="P20" s="3"/>
      <c r="Q20" s="448"/>
      <c r="R20" s="436"/>
      <c r="S20" s="436"/>
      <c r="T20" s="436"/>
      <c r="U20" s="436"/>
      <c r="V20" s="436"/>
      <c r="W20" s="436"/>
      <c r="X20" s="436"/>
      <c r="Y20" s="417"/>
      <c r="Z20" s="417"/>
      <c r="AA20" s="417"/>
      <c r="AB20" s="417"/>
      <c r="AC20" s="417"/>
    </row>
    <row r="21" spans="1:29" x14ac:dyDescent="0.2">
      <c r="A21" s="417"/>
      <c r="B21" s="417"/>
      <c r="C21" s="449"/>
      <c r="D21" s="449"/>
      <c r="E21" s="449"/>
      <c r="F21" s="449"/>
      <c r="G21" s="429"/>
      <c r="H21" s="429"/>
      <c r="I21" s="429"/>
      <c r="J21" s="429"/>
      <c r="K21" s="429"/>
      <c r="L21" s="429"/>
      <c r="M21" s="429"/>
      <c r="N21" s="429"/>
      <c r="O21" s="429"/>
      <c r="P21" s="429"/>
      <c r="Q21" s="429"/>
      <c r="R21" s="429"/>
      <c r="S21" s="429"/>
      <c r="T21" s="429"/>
      <c r="U21" s="429"/>
      <c r="V21" s="429"/>
      <c r="W21" s="417"/>
      <c r="X21" s="417"/>
      <c r="Y21" s="417"/>
      <c r="Z21" s="417"/>
      <c r="AA21" s="417"/>
      <c r="AB21" s="417"/>
      <c r="AC21" s="417"/>
    </row>
    <row r="22" spans="1:29" x14ac:dyDescent="0.2">
      <c r="A22" s="417"/>
      <c r="B22" s="417"/>
      <c r="C22" s="449"/>
      <c r="D22" s="449"/>
      <c r="E22" s="437"/>
      <c r="F22" s="437"/>
      <c r="G22" s="437"/>
      <c r="H22" s="429"/>
      <c r="I22" s="429"/>
      <c r="J22" s="429"/>
      <c r="K22" s="429"/>
      <c r="L22" s="429"/>
      <c r="M22" s="429"/>
      <c r="N22" s="429"/>
      <c r="O22" s="429"/>
      <c r="P22" s="429"/>
      <c r="Q22" s="417"/>
      <c r="R22" s="417"/>
      <c r="S22" s="417"/>
      <c r="T22" s="417"/>
      <c r="U22" s="417"/>
      <c r="V22" s="417"/>
      <c r="W22" s="417"/>
      <c r="X22" s="417"/>
      <c r="Y22" s="417"/>
      <c r="Z22" s="417"/>
      <c r="AA22" s="417"/>
      <c r="AB22" s="417"/>
      <c r="AC22" s="417"/>
    </row>
    <row r="23" spans="1:29" x14ac:dyDescent="0.2">
      <c r="A23" s="417"/>
      <c r="B23" s="417"/>
      <c r="C23" s="429"/>
      <c r="D23" s="429"/>
      <c r="E23" s="429"/>
      <c r="F23" s="429"/>
      <c r="G23" s="429"/>
      <c r="H23" s="429"/>
      <c r="I23" s="429"/>
      <c r="J23" s="429"/>
      <c r="K23" s="429"/>
      <c r="L23" s="429"/>
      <c r="M23" s="429"/>
      <c r="N23" s="429"/>
      <c r="O23" s="429"/>
      <c r="P23" s="429"/>
      <c r="Q23" s="417"/>
      <c r="R23" s="417"/>
      <c r="S23" s="417"/>
      <c r="T23" s="417"/>
      <c r="U23" s="417"/>
      <c r="V23" s="417"/>
      <c r="W23" s="417"/>
      <c r="X23" s="417"/>
      <c r="Y23" s="417"/>
      <c r="Z23" s="417"/>
      <c r="AA23" s="417"/>
      <c r="AB23" s="417"/>
      <c r="AC23" s="417"/>
    </row>
    <row r="24" spans="1:29" x14ac:dyDescent="0.2">
      <c r="A24" s="417"/>
      <c r="B24" s="417"/>
      <c r="C24" s="417"/>
      <c r="D24" s="417"/>
      <c r="E24" s="417"/>
      <c r="F24" s="417"/>
      <c r="G24" s="417"/>
      <c r="H24" s="417"/>
      <c r="I24" s="417"/>
      <c r="J24" s="417"/>
      <c r="K24" s="417"/>
      <c r="L24" s="417"/>
      <c r="M24" s="417"/>
      <c r="N24" s="417"/>
      <c r="O24" s="417"/>
      <c r="P24" s="417"/>
      <c r="Q24" s="417"/>
      <c r="R24" s="417"/>
      <c r="S24" s="417"/>
      <c r="T24" s="417"/>
      <c r="U24" s="417"/>
      <c r="V24" s="417"/>
      <c r="W24" s="417"/>
      <c r="X24" s="417"/>
      <c r="Y24" s="417"/>
      <c r="Z24" s="417"/>
      <c r="AA24" s="417"/>
      <c r="AB24" s="417"/>
      <c r="AC24" s="417"/>
    </row>
    <row r="25" spans="1:29" x14ac:dyDescent="0.2">
      <c r="A25" s="417"/>
      <c r="B25" s="417"/>
      <c r="C25" s="417"/>
      <c r="D25" s="417"/>
      <c r="E25" s="417"/>
      <c r="F25" s="417"/>
      <c r="G25" s="417"/>
      <c r="H25" s="417"/>
      <c r="I25" s="417"/>
      <c r="J25" s="417"/>
      <c r="K25" s="417"/>
      <c r="L25" s="417"/>
      <c r="M25" s="417"/>
      <c r="N25" s="417"/>
      <c r="O25" s="417"/>
      <c r="P25" s="417"/>
      <c r="Q25" s="417"/>
      <c r="R25" s="417"/>
      <c r="S25" s="417"/>
      <c r="T25" s="417"/>
      <c r="U25" s="417"/>
      <c r="V25" s="417"/>
      <c r="W25" s="417"/>
      <c r="X25" s="417"/>
      <c r="Y25" s="417"/>
      <c r="Z25" s="417"/>
      <c r="AA25" s="417"/>
      <c r="AB25" s="417"/>
      <c r="AC25" s="417"/>
    </row>
    <row r="26" spans="1:29" x14ac:dyDescent="0.2">
      <c r="A26" s="417"/>
      <c r="B26" s="417"/>
      <c r="C26" s="417"/>
      <c r="D26" s="417"/>
      <c r="E26" s="417"/>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row>
    <row r="27" spans="1:29" x14ac:dyDescent="0.2">
      <c r="A27" s="417"/>
      <c r="B27" s="417"/>
      <c r="C27" s="417"/>
      <c r="D27" s="417"/>
      <c r="E27" s="417"/>
      <c r="F27" s="417"/>
      <c r="G27" s="417"/>
      <c r="H27" s="417"/>
      <c r="I27" s="417"/>
      <c r="J27" s="417"/>
      <c r="K27" s="417"/>
      <c r="L27" s="417"/>
      <c r="M27" s="417"/>
      <c r="N27" s="417"/>
      <c r="O27" s="417"/>
      <c r="P27" s="417"/>
      <c r="Q27" s="417"/>
      <c r="R27" s="417"/>
      <c r="S27" s="417"/>
      <c r="T27" s="417"/>
      <c r="U27" s="417"/>
      <c r="V27" s="417"/>
      <c r="W27" s="417"/>
      <c r="X27" s="417"/>
      <c r="Y27" s="417"/>
      <c r="Z27" s="417"/>
      <c r="AA27" s="417"/>
      <c r="AB27" s="417"/>
      <c r="AC27" s="417"/>
    </row>
    <row r="28" spans="1:29" x14ac:dyDescent="0.2">
      <c r="A28" s="417"/>
      <c r="B28" s="417"/>
      <c r="C28" s="417"/>
      <c r="D28" s="417"/>
      <c r="E28" s="417"/>
      <c r="F28" s="417"/>
      <c r="G28" s="417"/>
      <c r="H28" s="417"/>
      <c r="I28" s="417"/>
      <c r="J28" s="417"/>
      <c r="K28" s="417"/>
      <c r="L28" s="417"/>
      <c r="M28" s="417"/>
      <c r="N28" s="417"/>
      <c r="O28" s="417"/>
      <c r="P28" s="417"/>
      <c r="Q28" s="417"/>
      <c r="R28" s="417"/>
      <c r="S28" s="417"/>
      <c r="T28" s="417"/>
      <c r="U28" s="417"/>
      <c r="V28" s="417"/>
      <c r="W28" s="417"/>
      <c r="X28" s="417"/>
      <c r="Y28" s="417"/>
      <c r="Z28" s="417"/>
      <c r="AA28" s="417"/>
      <c r="AB28" s="417"/>
      <c r="AC28" s="417"/>
    </row>
    <row r="29" spans="1:29" x14ac:dyDescent="0.2">
      <c r="A29" s="417"/>
      <c r="B29" s="417"/>
      <c r="C29" s="417"/>
      <c r="D29" s="417"/>
      <c r="E29" s="417"/>
      <c r="F29" s="417"/>
      <c r="G29" s="417"/>
      <c r="H29" s="417"/>
      <c r="I29" s="417"/>
      <c r="J29" s="417"/>
      <c r="K29" s="417"/>
      <c r="L29" s="417"/>
      <c r="M29" s="417"/>
      <c r="N29" s="417"/>
      <c r="O29" s="417"/>
      <c r="P29" s="417"/>
      <c r="Q29" s="417"/>
      <c r="R29" s="417"/>
      <c r="S29" s="417"/>
      <c r="T29" s="417"/>
      <c r="U29" s="417"/>
      <c r="V29" s="417"/>
      <c r="W29" s="417"/>
      <c r="X29" s="417"/>
      <c r="Y29" s="417"/>
      <c r="Z29" s="417"/>
      <c r="AA29" s="417"/>
      <c r="AB29" s="417"/>
      <c r="AC29" s="417"/>
    </row>
    <row r="30" spans="1:29" x14ac:dyDescent="0.2">
      <c r="A30" s="417"/>
      <c r="B30" s="417"/>
      <c r="C30" s="417"/>
      <c r="D30" s="417"/>
      <c r="E30" s="417"/>
      <c r="F30" s="417"/>
      <c r="G30" s="417"/>
      <c r="H30" s="417"/>
      <c r="I30" s="417"/>
      <c r="J30" s="417"/>
      <c r="K30" s="417"/>
      <c r="L30" s="417"/>
      <c r="M30" s="417"/>
      <c r="N30" s="417"/>
      <c r="O30" s="417"/>
      <c r="P30" s="417"/>
      <c r="Q30" s="417"/>
      <c r="R30" s="417"/>
      <c r="S30" s="417"/>
      <c r="T30" s="417"/>
      <c r="U30" s="417"/>
      <c r="V30" s="417"/>
      <c r="W30" s="417"/>
      <c r="X30" s="417"/>
      <c r="Y30" s="417"/>
      <c r="Z30" s="417"/>
      <c r="AA30" s="417"/>
      <c r="AB30" s="417"/>
      <c r="AC30" s="417"/>
    </row>
    <row r="31" spans="1:29" x14ac:dyDescent="0.2">
      <c r="A31" s="417"/>
      <c r="B31" s="417"/>
      <c r="C31" s="417"/>
      <c r="D31" s="417"/>
      <c r="E31" s="417"/>
      <c r="F31" s="417"/>
      <c r="G31" s="417"/>
      <c r="H31" s="417"/>
      <c r="I31" s="417"/>
      <c r="J31" s="417"/>
      <c r="K31" s="417"/>
      <c r="L31" s="417"/>
      <c r="M31" s="417"/>
      <c r="N31" s="417"/>
      <c r="O31" s="417"/>
      <c r="P31" s="417"/>
      <c r="Q31" s="417"/>
      <c r="R31" s="417"/>
      <c r="S31" s="417"/>
      <c r="T31" s="417"/>
      <c r="U31" s="417"/>
      <c r="V31" s="417"/>
      <c r="W31" s="417"/>
      <c r="X31" s="417"/>
      <c r="Y31" s="417"/>
      <c r="Z31" s="417"/>
      <c r="AA31" s="417"/>
      <c r="AB31" s="417"/>
      <c r="AC31" s="417"/>
    </row>
    <row r="32" spans="1:29" x14ac:dyDescent="0.2">
      <c r="A32" s="417"/>
      <c r="B32" s="417"/>
      <c r="C32" s="417"/>
      <c r="D32" s="417"/>
      <c r="E32" s="417"/>
      <c r="F32" s="417"/>
      <c r="G32" s="417"/>
      <c r="H32" s="417"/>
      <c r="I32" s="417"/>
      <c r="J32" s="417"/>
      <c r="K32" s="417"/>
      <c r="L32" s="417"/>
      <c r="M32" s="417"/>
      <c r="N32" s="417"/>
      <c r="O32" s="417"/>
      <c r="P32" s="417"/>
      <c r="Q32" s="417"/>
      <c r="R32" s="417"/>
      <c r="S32" s="417"/>
      <c r="T32" s="417"/>
      <c r="U32" s="417"/>
      <c r="V32" s="417"/>
      <c r="W32" s="417"/>
      <c r="X32" s="417"/>
      <c r="Y32" s="417"/>
      <c r="Z32" s="417"/>
      <c r="AA32" s="417"/>
      <c r="AB32" s="417"/>
      <c r="AC32" s="417"/>
    </row>
    <row r="33" spans="1:29" x14ac:dyDescent="0.2">
      <c r="A33" s="417"/>
      <c r="B33" s="417"/>
      <c r="C33" s="417"/>
      <c r="D33" s="417"/>
      <c r="E33" s="417"/>
      <c r="F33" s="417"/>
      <c r="G33" s="417"/>
      <c r="H33" s="417"/>
      <c r="I33" s="417"/>
      <c r="J33" s="417"/>
      <c r="K33" s="417"/>
      <c r="L33" s="417"/>
      <c r="M33" s="417"/>
      <c r="N33" s="417"/>
      <c r="O33" s="417"/>
      <c r="P33" s="417"/>
      <c r="Q33" s="417"/>
      <c r="R33" s="417"/>
      <c r="S33" s="417"/>
      <c r="T33" s="417"/>
      <c r="U33" s="417"/>
      <c r="V33" s="417"/>
      <c r="W33" s="417"/>
      <c r="X33" s="417"/>
      <c r="Y33" s="417"/>
      <c r="Z33" s="417"/>
      <c r="AA33" s="417"/>
      <c r="AB33" s="417"/>
      <c r="AC33" s="417"/>
    </row>
    <row r="34" spans="1:29" x14ac:dyDescent="0.2">
      <c r="A34" s="417"/>
      <c r="B34" s="417"/>
      <c r="C34" s="417"/>
      <c r="D34" s="417"/>
      <c r="E34" s="417"/>
      <c r="F34" s="417"/>
      <c r="G34" s="417"/>
      <c r="H34" s="417"/>
      <c r="I34" s="417"/>
      <c r="J34" s="417"/>
      <c r="K34" s="417"/>
      <c r="L34" s="417"/>
      <c r="M34" s="417"/>
      <c r="N34" s="417"/>
      <c r="O34" s="417"/>
      <c r="P34" s="417"/>
      <c r="Q34" s="417"/>
      <c r="R34" s="417"/>
      <c r="S34" s="417"/>
      <c r="T34" s="417"/>
      <c r="U34" s="417"/>
      <c r="V34" s="417"/>
      <c r="W34" s="417"/>
      <c r="X34" s="417"/>
      <c r="Y34" s="417"/>
      <c r="Z34" s="417"/>
      <c r="AA34" s="417"/>
      <c r="AB34" s="417"/>
      <c r="AC34" s="417"/>
    </row>
    <row r="35" spans="1:29" x14ac:dyDescent="0.2">
      <c r="A35" s="417"/>
      <c r="B35" s="417"/>
      <c r="C35" s="417"/>
      <c r="D35" s="417"/>
      <c r="E35" s="417"/>
      <c r="F35" s="417"/>
      <c r="G35" s="417"/>
      <c r="H35" s="417"/>
      <c r="I35" s="417"/>
      <c r="J35" s="417"/>
      <c r="K35" s="417"/>
      <c r="L35" s="417"/>
      <c r="M35" s="417"/>
      <c r="N35" s="417"/>
      <c r="O35" s="417"/>
      <c r="P35" s="417"/>
      <c r="Q35" s="417"/>
      <c r="R35" s="417"/>
      <c r="S35" s="417"/>
      <c r="T35" s="417"/>
      <c r="U35" s="417"/>
      <c r="V35" s="417"/>
      <c r="W35" s="417"/>
      <c r="X35" s="417"/>
      <c r="Y35" s="417"/>
      <c r="Z35" s="417"/>
      <c r="AA35" s="417"/>
      <c r="AB35" s="417"/>
      <c r="AC35" s="417"/>
    </row>
    <row r="36" spans="1:29" x14ac:dyDescent="0.2">
      <c r="A36" s="417"/>
      <c r="B36" s="417"/>
      <c r="C36" s="417"/>
      <c r="D36" s="417"/>
      <c r="E36" s="417"/>
      <c r="F36" s="417"/>
      <c r="G36" s="417"/>
      <c r="H36" s="417"/>
      <c r="I36" s="417"/>
      <c r="J36" s="417"/>
      <c r="K36" s="417"/>
      <c r="L36" s="417"/>
      <c r="M36" s="417"/>
      <c r="N36" s="417"/>
      <c r="O36" s="417"/>
      <c r="P36" s="417"/>
      <c r="Q36" s="417"/>
      <c r="R36" s="417"/>
      <c r="S36" s="417"/>
      <c r="T36" s="417"/>
      <c r="U36" s="417"/>
      <c r="V36" s="417"/>
      <c r="W36" s="417"/>
      <c r="X36" s="417"/>
      <c r="Y36" s="417"/>
      <c r="Z36" s="417"/>
      <c r="AA36" s="417"/>
      <c r="AB36" s="417"/>
      <c r="AC36" s="417"/>
    </row>
    <row r="37" spans="1:29" x14ac:dyDescent="0.2">
      <c r="A37" s="417"/>
      <c r="B37" s="417"/>
      <c r="C37" s="417"/>
      <c r="D37" s="417"/>
      <c r="E37" s="417"/>
      <c r="F37" s="417"/>
      <c r="G37" s="417"/>
      <c r="H37" s="417"/>
      <c r="I37" s="417"/>
      <c r="J37" s="417"/>
      <c r="K37" s="417"/>
      <c r="L37" s="417"/>
      <c r="M37" s="417"/>
      <c r="N37" s="417"/>
      <c r="O37" s="417"/>
      <c r="P37" s="417"/>
      <c r="Q37" s="417"/>
      <c r="R37" s="417"/>
      <c r="S37" s="417"/>
      <c r="T37" s="417"/>
      <c r="U37" s="417"/>
      <c r="V37" s="417"/>
      <c r="W37" s="417"/>
      <c r="X37" s="417"/>
      <c r="Y37" s="417"/>
      <c r="Z37" s="417"/>
      <c r="AA37" s="417"/>
      <c r="AB37" s="417"/>
      <c r="AC37" s="417"/>
    </row>
    <row r="38" spans="1:29" x14ac:dyDescent="0.2">
      <c r="A38" s="417"/>
      <c r="B38" s="417"/>
      <c r="C38" s="417"/>
      <c r="D38" s="417"/>
      <c r="E38" s="417"/>
      <c r="F38" s="417"/>
      <c r="G38" s="417"/>
      <c r="H38" s="417"/>
      <c r="I38" s="417"/>
      <c r="J38" s="417"/>
      <c r="K38" s="417"/>
      <c r="L38" s="417"/>
      <c r="M38" s="417"/>
      <c r="N38" s="417"/>
      <c r="O38" s="417"/>
      <c r="P38" s="417"/>
      <c r="Q38" s="417"/>
      <c r="R38" s="417"/>
      <c r="S38" s="417"/>
      <c r="T38" s="417"/>
      <c r="U38" s="417"/>
      <c r="V38" s="417"/>
      <c r="W38" s="417"/>
      <c r="X38" s="417"/>
      <c r="Y38" s="417"/>
      <c r="Z38" s="417"/>
      <c r="AA38" s="417"/>
      <c r="AB38" s="417"/>
      <c r="AC38" s="417"/>
    </row>
    <row r="39" spans="1:29" x14ac:dyDescent="0.2">
      <c r="A39" s="417"/>
      <c r="B39" s="417"/>
      <c r="C39" s="417"/>
      <c r="D39" s="417"/>
      <c r="E39" s="417"/>
      <c r="F39" s="417"/>
      <c r="G39" s="417"/>
      <c r="H39" s="417"/>
      <c r="I39" s="417"/>
      <c r="J39" s="417"/>
      <c r="K39" s="417"/>
      <c r="L39" s="417"/>
      <c r="M39" s="417"/>
      <c r="N39" s="417"/>
      <c r="O39" s="417"/>
      <c r="P39" s="417"/>
      <c r="Q39" s="417"/>
      <c r="R39" s="417"/>
      <c r="S39" s="417"/>
      <c r="T39" s="417"/>
      <c r="U39" s="417"/>
      <c r="V39" s="417"/>
      <c r="W39" s="417"/>
      <c r="X39" s="417"/>
      <c r="Y39" s="417"/>
      <c r="Z39" s="417"/>
      <c r="AA39" s="417"/>
      <c r="AB39" s="417"/>
      <c r="AC39" s="417"/>
    </row>
    <row r="40" spans="1:29" x14ac:dyDescent="0.2">
      <c r="A40" s="417"/>
      <c r="B40" s="417"/>
      <c r="C40" s="417"/>
      <c r="D40" s="417"/>
      <c r="E40" s="417"/>
      <c r="F40" s="417"/>
      <c r="G40" s="417"/>
      <c r="H40" s="417"/>
      <c r="I40" s="417"/>
      <c r="J40" s="417"/>
      <c r="K40" s="417"/>
      <c r="L40" s="417"/>
      <c r="M40" s="417"/>
      <c r="N40" s="417"/>
      <c r="O40" s="417"/>
      <c r="P40" s="417"/>
      <c r="Q40" s="417"/>
      <c r="R40" s="417"/>
      <c r="S40" s="417"/>
      <c r="T40" s="417"/>
      <c r="U40" s="417"/>
      <c r="V40" s="417"/>
      <c r="W40" s="417"/>
      <c r="X40" s="417"/>
      <c r="Y40" s="417"/>
      <c r="Z40" s="417"/>
      <c r="AA40" s="417"/>
      <c r="AB40" s="417"/>
      <c r="AC40" s="417"/>
    </row>
    <row r="41" spans="1:29" x14ac:dyDescent="0.2">
      <c r="A41" s="417"/>
      <c r="B41" s="417"/>
      <c r="C41" s="417"/>
      <c r="D41" s="417"/>
      <c r="E41" s="417"/>
      <c r="F41" s="417"/>
      <c r="G41" s="417"/>
      <c r="H41" s="417"/>
      <c r="I41" s="417"/>
      <c r="J41" s="417"/>
      <c r="K41" s="417"/>
      <c r="L41" s="417"/>
      <c r="M41" s="417"/>
      <c r="N41" s="417"/>
      <c r="O41" s="417"/>
      <c r="P41" s="417"/>
      <c r="Q41" s="417"/>
      <c r="R41" s="417"/>
      <c r="S41" s="417"/>
      <c r="T41" s="417"/>
      <c r="U41" s="417"/>
      <c r="V41" s="417"/>
      <c r="W41" s="417"/>
      <c r="X41" s="417"/>
      <c r="Y41" s="417"/>
      <c r="Z41" s="417"/>
      <c r="AA41" s="417"/>
      <c r="AB41" s="417"/>
      <c r="AC41" s="417"/>
    </row>
    <row r="42" spans="1:29" x14ac:dyDescent="0.2">
      <c r="A42" s="417"/>
      <c r="B42" s="417"/>
      <c r="C42" s="417"/>
      <c r="D42" s="417"/>
      <c r="E42" s="417"/>
      <c r="F42" s="417"/>
      <c r="G42" s="417"/>
      <c r="H42" s="417"/>
      <c r="I42" s="417"/>
      <c r="J42" s="417"/>
      <c r="K42" s="417"/>
      <c r="L42" s="417"/>
      <c r="M42" s="417"/>
      <c r="N42" s="417"/>
      <c r="O42" s="417"/>
      <c r="P42" s="417"/>
      <c r="Q42" s="417"/>
      <c r="R42" s="417"/>
      <c r="S42" s="417"/>
      <c r="T42" s="417"/>
      <c r="U42" s="417"/>
      <c r="V42" s="417"/>
      <c r="W42" s="417"/>
      <c r="X42" s="417"/>
      <c r="Y42" s="417"/>
      <c r="Z42" s="417"/>
      <c r="AA42" s="417"/>
      <c r="AB42" s="417"/>
      <c r="AC42" s="417"/>
    </row>
    <row r="43" spans="1:29" x14ac:dyDescent="0.2">
      <c r="A43" s="417"/>
      <c r="B43" s="417"/>
      <c r="C43" s="417"/>
      <c r="D43" s="417"/>
      <c r="E43" s="417"/>
      <c r="F43" s="417"/>
      <c r="G43" s="417"/>
      <c r="H43" s="417"/>
      <c r="I43" s="417"/>
      <c r="J43" s="417"/>
      <c r="K43" s="417"/>
      <c r="L43" s="417"/>
      <c r="M43" s="417"/>
      <c r="N43" s="417"/>
      <c r="O43" s="417"/>
      <c r="P43" s="417"/>
      <c r="Q43" s="417"/>
      <c r="R43" s="417"/>
      <c r="S43" s="417"/>
      <c r="T43" s="417"/>
      <c r="U43" s="417"/>
      <c r="V43" s="417"/>
      <c r="W43" s="417"/>
      <c r="X43" s="417"/>
      <c r="Y43" s="417"/>
      <c r="Z43" s="417"/>
      <c r="AA43" s="417"/>
      <c r="AB43" s="417"/>
      <c r="AC43" s="417"/>
    </row>
    <row r="44" spans="1:29" x14ac:dyDescent="0.2">
      <c r="A44" s="417"/>
      <c r="B44" s="417"/>
      <c r="C44" s="417"/>
      <c r="D44" s="417"/>
      <c r="E44" s="417"/>
      <c r="F44" s="417"/>
      <c r="G44" s="417"/>
      <c r="H44" s="417"/>
      <c r="I44" s="417"/>
      <c r="J44" s="417"/>
      <c r="K44" s="417"/>
      <c r="L44" s="417"/>
      <c r="M44" s="417"/>
      <c r="N44" s="417"/>
      <c r="O44" s="417"/>
      <c r="P44" s="417"/>
      <c r="Q44" s="417"/>
      <c r="R44" s="417"/>
      <c r="S44" s="417"/>
      <c r="T44" s="417"/>
      <c r="U44" s="417"/>
      <c r="V44" s="417"/>
      <c r="W44" s="417"/>
      <c r="X44" s="417"/>
      <c r="Y44" s="417"/>
      <c r="Z44" s="417"/>
      <c r="AA44" s="417"/>
      <c r="AB44" s="417"/>
      <c r="AC44" s="417"/>
    </row>
    <row r="45" spans="1:29" x14ac:dyDescent="0.2">
      <c r="A45" s="417"/>
      <c r="B45" s="417"/>
      <c r="C45" s="417"/>
      <c r="D45" s="417"/>
      <c r="E45" s="417"/>
      <c r="F45" s="417"/>
      <c r="G45" s="417"/>
      <c r="H45" s="417"/>
      <c r="I45" s="417"/>
      <c r="J45" s="417"/>
      <c r="K45" s="417"/>
      <c r="L45" s="417"/>
      <c r="M45" s="417"/>
      <c r="N45" s="417"/>
      <c r="O45" s="417"/>
      <c r="P45" s="417"/>
      <c r="Q45" s="417"/>
      <c r="R45" s="417"/>
      <c r="S45" s="417"/>
      <c r="T45" s="417"/>
      <c r="U45" s="417"/>
      <c r="V45" s="417"/>
      <c r="W45" s="417"/>
      <c r="X45" s="417"/>
      <c r="Y45" s="417"/>
      <c r="Z45" s="417"/>
      <c r="AA45" s="417"/>
      <c r="AB45" s="417"/>
      <c r="AC45" s="417"/>
    </row>
    <row r="46" spans="1:29" x14ac:dyDescent="0.2">
      <c r="A46" s="417"/>
      <c r="B46" s="417"/>
      <c r="C46" s="417"/>
      <c r="D46" s="417"/>
      <c r="E46" s="417"/>
      <c r="F46" s="417"/>
      <c r="G46" s="417"/>
      <c r="H46" s="417"/>
      <c r="I46" s="417"/>
      <c r="J46" s="417"/>
      <c r="K46" s="417"/>
      <c r="L46" s="417"/>
      <c r="M46" s="417"/>
      <c r="N46" s="417"/>
      <c r="O46" s="417"/>
      <c r="P46" s="417"/>
      <c r="Q46" s="417"/>
      <c r="R46" s="417"/>
      <c r="S46" s="417"/>
      <c r="T46" s="417"/>
      <c r="U46" s="417"/>
      <c r="V46" s="417"/>
      <c r="W46" s="417"/>
      <c r="X46" s="417"/>
      <c r="Y46" s="417"/>
      <c r="Z46" s="417"/>
      <c r="AA46" s="417"/>
      <c r="AB46" s="417"/>
      <c r="AC46" s="417"/>
    </row>
    <row r="47" spans="1:29" x14ac:dyDescent="0.2">
      <c r="A47" s="417"/>
      <c r="B47" s="417"/>
      <c r="C47" s="417"/>
      <c r="D47" s="417"/>
      <c r="E47" s="417"/>
      <c r="F47" s="417"/>
      <c r="G47" s="417"/>
      <c r="H47" s="417"/>
      <c r="I47" s="417"/>
      <c r="J47" s="417"/>
      <c r="K47" s="417"/>
      <c r="L47" s="417"/>
      <c r="M47" s="417"/>
      <c r="N47" s="417"/>
      <c r="O47" s="417"/>
      <c r="P47" s="417"/>
      <c r="Q47" s="417"/>
      <c r="R47" s="417"/>
      <c r="S47" s="417"/>
      <c r="T47" s="417"/>
      <c r="U47" s="417"/>
      <c r="V47" s="417"/>
      <c r="W47" s="417"/>
      <c r="X47" s="417"/>
      <c r="Y47" s="417"/>
      <c r="Z47" s="417"/>
      <c r="AA47" s="417"/>
      <c r="AB47" s="417"/>
      <c r="AC47" s="417"/>
    </row>
    <row r="48" spans="1:29" x14ac:dyDescent="0.2">
      <c r="A48" s="417"/>
      <c r="B48" s="417"/>
      <c r="C48" s="417"/>
      <c r="D48" s="417"/>
      <c r="E48" s="417"/>
      <c r="F48" s="417"/>
      <c r="G48" s="417"/>
      <c r="H48" s="417"/>
      <c r="I48" s="417"/>
      <c r="J48" s="417"/>
      <c r="K48" s="417"/>
      <c r="L48" s="417"/>
      <c r="M48" s="417"/>
      <c r="N48" s="417"/>
      <c r="O48" s="417"/>
      <c r="P48" s="417"/>
      <c r="Q48" s="417"/>
      <c r="R48" s="417"/>
      <c r="S48" s="417"/>
      <c r="T48" s="417"/>
      <c r="U48" s="417"/>
      <c r="V48" s="417"/>
      <c r="W48" s="417"/>
      <c r="X48" s="417"/>
      <c r="Y48" s="417"/>
      <c r="Z48" s="417"/>
      <c r="AA48" s="417"/>
      <c r="AB48" s="417"/>
      <c r="AC48" s="417"/>
    </row>
    <row r="49" spans="1:29" x14ac:dyDescent="0.2">
      <c r="A49" s="417"/>
      <c r="B49" s="417"/>
      <c r="C49" s="417"/>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row>
    <row r="50" spans="1:29" x14ac:dyDescent="0.2">
      <c r="A50" s="417"/>
      <c r="B50" s="417"/>
      <c r="C50" s="417"/>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row>
    <row r="51" spans="1:29" x14ac:dyDescent="0.2">
      <c r="A51" s="417"/>
      <c r="B51" s="417"/>
      <c r="C51" s="417"/>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row>
    <row r="52" spans="1:29" x14ac:dyDescent="0.2">
      <c r="A52" s="417"/>
      <c r="B52" s="417"/>
      <c r="C52" s="417"/>
      <c r="D52" s="417"/>
      <c r="E52" s="417"/>
      <c r="F52" s="417"/>
      <c r="G52" s="417"/>
      <c r="H52" s="417"/>
      <c r="I52" s="417"/>
      <c r="J52" s="417"/>
      <c r="K52" s="417"/>
      <c r="L52" s="417"/>
      <c r="M52" s="417"/>
      <c r="N52" s="417"/>
      <c r="O52" s="417"/>
      <c r="P52" s="417"/>
      <c r="Q52" s="417"/>
      <c r="R52" s="417"/>
      <c r="S52" s="417"/>
      <c r="T52" s="417"/>
      <c r="U52" s="417"/>
      <c r="V52" s="417"/>
      <c r="W52" s="417"/>
      <c r="X52" s="417"/>
      <c r="Y52" s="417"/>
      <c r="Z52" s="417"/>
      <c r="AA52" s="417"/>
      <c r="AB52" s="417"/>
      <c r="AC52" s="417"/>
    </row>
    <row r="53" spans="1:29" x14ac:dyDescent="0.2">
      <c r="A53" s="417"/>
      <c r="B53" s="417"/>
      <c r="C53" s="417"/>
      <c r="D53" s="417"/>
      <c r="E53" s="417"/>
      <c r="F53" s="417"/>
      <c r="G53" s="417"/>
      <c r="H53" s="417"/>
      <c r="I53" s="417"/>
      <c r="J53" s="417"/>
      <c r="K53" s="417"/>
      <c r="L53" s="417"/>
      <c r="M53" s="417"/>
      <c r="N53" s="417"/>
      <c r="O53" s="417"/>
      <c r="P53" s="417"/>
      <c r="Q53" s="417"/>
      <c r="R53" s="417"/>
      <c r="S53" s="417"/>
      <c r="T53" s="417"/>
      <c r="U53" s="417"/>
      <c r="V53" s="417"/>
      <c r="W53" s="417"/>
      <c r="X53" s="417"/>
      <c r="Y53" s="417"/>
      <c r="Z53" s="417"/>
      <c r="AA53" s="417"/>
      <c r="AB53" s="417"/>
      <c r="AC53" s="417"/>
    </row>
    <row r="54" spans="1:29" x14ac:dyDescent="0.2">
      <c r="A54" s="417"/>
      <c r="B54" s="417"/>
      <c r="C54" s="417"/>
      <c r="D54" s="417"/>
      <c r="E54" s="417"/>
      <c r="F54" s="417"/>
      <c r="G54" s="417"/>
      <c r="H54" s="417"/>
      <c r="I54" s="417"/>
      <c r="J54" s="417"/>
      <c r="K54" s="417"/>
      <c r="L54" s="417"/>
      <c r="M54" s="417"/>
      <c r="N54" s="417"/>
      <c r="O54" s="417"/>
      <c r="P54" s="417"/>
      <c r="Q54" s="417"/>
      <c r="R54" s="417"/>
      <c r="S54" s="417"/>
      <c r="T54" s="417"/>
      <c r="U54" s="417"/>
      <c r="V54" s="417"/>
      <c r="W54" s="417"/>
      <c r="X54" s="417"/>
      <c r="Y54" s="417"/>
      <c r="Z54" s="417"/>
      <c r="AA54" s="417"/>
      <c r="AB54" s="417"/>
      <c r="AC54" s="417"/>
    </row>
    <row r="55" spans="1:29" x14ac:dyDescent="0.2">
      <c r="A55" s="417"/>
      <c r="B55" s="417"/>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row>
    <row r="56" spans="1:29" x14ac:dyDescent="0.2">
      <c r="A56" s="417"/>
      <c r="B56" s="417"/>
      <c r="C56" s="417"/>
      <c r="D56" s="417"/>
      <c r="E56" s="417"/>
      <c r="F56" s="417"/>
      <c r="G56" s="417"/>
      <c r="H56" s="417"/>
      <c r="I56" s="417"/>
      <c r="J56" s="417"/>
      <c r="K56" s="417"/>
      <c r="L56" s="417"/>
      <c r="M56" s="417"/>
      <c r="N56" s="417"/>
      <c r="O56" s="417"/>
      <c r="P56" s="417"/>
      <c r="Q56" s="417"/>
      <c r="R56" s="417"/>
      <c r="S56" s="417"/>
      <c r="T56" s="417"/>
      <c r="U56" s="417"/>
      <c r="V56" s="417"/>
      <c r="W56" s="417"/>
      <c r="X56" s="417"/>
      <c r="Y56" s="417"/>
      <c r="Z56" s="417"/>
      <c r="AA56" s="417"/>
      <c r="AB56" s="417"/>
      <c r="AC56" s="417"/>
    </row>
    <row r="57" spans="1:29" x14ac:dyDescent="0.2">
      <c r="A57" s="417"/>
      <c r="B57" s="417"/>
      <c r="C57" s="417"/>
      <c r="D57" s="417"/>
      <c r="E57" s="417"/>
      <c r="F57" s="417"/>
      <c r="G57" s="417"/>
      <c r="H57" s="417"/>
      <c r="I57" s="417"/>
      <c r="J57" s="417"/>
      <c r="K57" s="417"/>
      <c r="L57" s="417"/>
      <c r="M57" s="417"/>
      <c r="N57" s="417"/>
      <c r="O57" s="417"/>
      <c r="P57" s="417"/>
      <c r="Q57" s="417"/>
      <c r="R57" s="417"/>
      <c r="S57" s="417"/>
      <c r="T57" s="417"/>
      <c r="U57" s="417"/>
      <c r="V57" s="417"/>
      <c r="W57" s="417"/>
      <c r="X57" s="417"/>
      <c r="Y57" s="417"/>
      <c r="Z57" s="417"/>
      <c r="AA57" s="417"/>
      <c r="AB57" s="417"/>
      <c r="AC57" s="417"/>
    </row>
    <row r="58" spans="1:29" x14ac:dyDescent="0.2">
      <c r="A58" s="417"/>
      <c r="B58" s="417"/>
      <c r="C58" s="417"/>
      <c r="D58" s="417"/>
      <c r="E58" s="417"/>
      <c r="F58" s="417"/>
      <c r="G58" s="417"/>
      <c r="H58" s="417"/>
      <c r="I58" s="417"/>
      <c r="J58" s="417"/>
      <c r="K58" s="417"/>
      <c r="L58" s="417"/>
      <c r="M58" s="417"/>
      <c r="N58" s="417"/>
      <c r="O58" s="417"/>
      <c r="P58" s="417"/>
      <c r="Q58" s="417"/>
      <c r="R58" s="417"/>
      <c r="S58" s="417"/>
      <c r="T58" s="417"/>
      <c r="U58" s="417"/>
      <c r="V58" s="417"/>
      <c r="W58" s="417"/>
      <c r="X58" s="417"/>
      <c r="Y58" s="417"/>
      <c r="Z58" s="417"/>
      <c r="AA58" s="417"/>
      <c r="AB58" s="417"/>
      <c r="AC58" s="417"/>
    </row>
    <row r="59" spans="1:29" x14ac:dyDescent="0.2">
      <c r="A59" s="417"/>
      <c r="B59" s="417"/>
      <c r="C59" s="417"/>
      <c r="D59" s="417"/>
      <c r="E59" s="417"/>
      <c r="F59" s="417"/>
      <c r="G59" s="417"/>
      <c r="H59" s="417"/>
      <c r="I59" s="417"/>
      <c r="J59" s="417"/>
      <c r="K59" s="417"/>
      <c r="L59" s="417"/>
      <c r="M59" s="417"/>
      <c r="N59" s="417"/>
      <c r="O59" s="417"/>
      <c r="P59" s="417"/>
      <c r="Q59" s="417"/>
      <c r="R59" s="417"/>
      <c r="S59" s="417"/>
      <c r="T59" s="417"/>
      <c r="U59" s="417"/>
      <c r="V59" s="417"/>
      <c r="W59" s="417"/>
      <c r="X59" s="417"/>
      <c r="Y59" s="417"/>
      <c r="Z59" s="417"/>
      <c r="AA59" s="417"/>
      <c r="AB59" s="417"/>
      <c r="AC59" s="417"/>
    </row>
    <row r="60" spans="1:29" x14ac:dyDescent="0.2">
      <c r="A60" s="417"/>
      <c r="B60" s="417"/>
      <c r="C60" s="417"/>
      <c r="D60" s="417"/>
      <c r="E60" s="417"/>
      <c r="F60" s="417"/>
      <c r="G60" s="417"/>
      <c r="H60" s="417"/>
      <c r="I60" s="417"/>
      <c r="J60" s="417"/>
      <c r="K60" s="417"/>
      <c r="L60" s="417"/>
      <c r="M60" s="417"/>
      <c r="N60" s="417"/>
      <c r="O60" s="417"/>
      <c r="P60" s="417"/>
      <c r="Q60" s="417"/>
      <c r="R60" s="417"/>
      <c r="S60" s="417"/>
      <c r="T60" s="417"/>
      <c r="U60" s="417"/>
      <c r="V60" s="417"/>
      <c r="W60" s="417"/>
      <c r="X60" s="417"/>
      <c r="Y60" s="417"/>
      <c r="Z60" s="417"/>
      <c r="AA60" s="417"/>
      <c r="AB60" s="417"/>
      <c r="AC60" s="417"/>
    </row>
    <row r="61" spans="1:29" x14ac:dyDescent="0.2">
      <c r="A61" s="417"/>
      <c r="B61" s="417"/>
      <c r="C61" s="417"/>
      <c r="D61" s="417"/>
      <c r="E61" s="417"/>
      <c r="F61" s="417"/>
      <c r="G61" s="417"/>
      <c r="H61" s="417"/>
      <c r="I61" s="417"/>
      <c r="J61" s="417"/>
      <c r="K61" s="417"/>
      <c r="L61" s="417"/>
      <c r="M61" s="417"/>
      <c r="N61" s="417"/>
      <c r="O61" s="417"/>
      <c r="P61" s="417"/>
      <c r="Q61" s="417"/>
      <c r="R61" s="417"/>
      <c r="S61" s="417"/>
      <c r="T61" s="417"/>
      <c r="U61" s="417"/>
      <c r="V61" s="417"/>
      <c r="W61" s="417"/>
      <c r="X61" s="417"/>
      <c r="Y61" s="417"/>
      <c r="Z61" s="417"/>
      <c r="AA61" s="417"/>
      <c r="AB61" s="417"/>
      <c r="AC61" s="417"/>
    </row>
    <row r="62" spans="1:29" x14ac:dyDescent="0.2">
      <c r="A62" s="417"/>
      <c r="B62" s="417"/>
      <c r="C62" s="417"/>
      <c r="D62" s="417"/>
      <c r="E62" s="417"/>
      <c r="F62" s="417"/>
      <c r="G62" s="417"/>
      <c r="H62" s="417"/>
      <c r="I62" s="417"/>
      <c r="J62" s="417"/>
      <c r="K62" s="417"/>
      <c r="L62" s="417"/>
      <c r="M62" s="417"/>
      <c r="N62" s="417"/>
      <c r="O62" s="417"/>
      <c r="P62" s="417"/>
      <c r="Q62" s="417"/>
      <c r="R62" s="417"/>
      <c r="S62" s="417"/>
      <c r="T62" s="417"/>
      <c r="U62" s="417"/>
      <c r="V62" s="417"/>
      <c r="W62" s="417"/>
      <c r="X62" s="417"/>
      <c r="Y62" s="417"/>
      <c r="Z62" s="417"/>
      <c r="AA62" s="417"/>
      <c r="AB62" s="417"/>
      <c r="AC62" s="417"/>
    </row>
    <row r="63" spans="1:29" x14ac:dyDescent="0.2">
      <c r="A63" s="417"/>
      <c r="B63" s="417"/>
      <c r="C63" s="417"/>
      <c r="D63" s="417"/>
      <c r="E63" s="417"/>
      <c r="F63" s="417"/>
      <c r="G63" s="417"/>
      <c r="H63" s="417"/>
      <c r="I63" s="417"/>
      <c r="J63" s="417"/>
      <c r="K63" s="417"/>
      <c r="L63" s="417"/>
      <c r="M63" s="417"/>
      <c r="N63" s="417"/>
      <c r="O63" s="417"/>
      <c r="P63" s="417"/>
      <c r="Q63" s="417"/>
      <c r="R63" s="417"/>
      <c r="S63" s="417"/>
      <c r="T63" s="417"/>
      <c r="U63" s="417"/>
      <c r="V63" s="417"/>
      <c r="W63" s="417"/>
      <c r="X63" s="417"/>
      <c r="Y63" s="417"/>
      <c r="Z63" s="417"/>
      <c r="AA63" s="417"/>
      <c r="AB63" s="417"/>
      <c r="AC63" s="417"/>
    </row>
    <row r="64" spans="1:29" x14ac:dyDescent="0.2">
      <c r="A64" s="417"/>
      <c r="B64" s="417"/>
      <c r="C64" s="417"/>
      <c r="D64" s="417"/>
      <c r="E64" s="417"/>
      <c r="F64" s="417"/>
      <c r="G64" s="417"/>
      <c r="H64" s="417"/>
      <c r="I64" s="417"/>
      <c r="J64" s="417"/>
      <c r="K64" s="417"/>
      <c r="L64" s="417"/>
      <c r="M64" s="417"/>
      <c r="N64" s="417"/>
      <c r="O64" s="417"/>
      <c r="P64" s="417"/>
      <c r="Q64" s="417"/>
      <c r="R64" s="417"/>
      <c r="S64" s="417"/>
      <c r="T64" s="417"/>
      <c r="U64" s="417"/>
      <c r="V64" s="417"/>
      <c r="W64" s="417"/>
      <c r="X64" s="417"/>
      <c r="Y64" s="417"/>
      <c r="Z64" s="417"/>
      <c r="AA64" s="417"/>
      <c r="AB64" s="417"/>
      <c r="AC64" s="417"/>
    </row>
    <row r="65" spans="1:29" x14ac:dyDescent="0.2">
      <c r="A65" s="417"/>
      <c r="B65" s="417"/>
      <c r="C65" s="417"/>
      <c r="D65" s="417"/>
      <c r="E65" s="417"/>
      <c r="F65" s="417"/>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row>
    <row r="66" spans="1:29" x14ac:dyDescent="0.2">
      <c r="A66" s="417"/>
      <c r="B66" s="417"/>
      <c r="C66" s="417"/>
      <c r="D66" s="417"/>
      <c r="E66" s="417"/>
      <c r="F66" s="417"/>
      <c r="G66" s="417"/>
      <c r="H66" s="417"/>
      <c r="I66" s="417"/>
      <c r="J66" s="417"/>
      <c r="K66" s="417"/>
      <c r="L66" s="417"/>
      <c r="M66" s="417"/>
      <c r="N66" s="417"/>
      <c r="O66" s="417"/>
      <c r="P66" s="417"/>
      <c r="Q66" s="417"/>
      <c r="R66" s="417"/>
      <c r="S66" s="417"/>
      <c r="T66" s="417"/>
      <c r="U66" s="417"/>
      <c r="V66" s="417"/>
      <c r="W66" s="417"/>
      <c r="X66" s="417"/>
      <c r="Y66" s="417"/>
      <c r="Z66" s="417"/>
      <c r="AA66" s="417"/>
      <c r="AB66" s="417"/>
      <c r="AC66" s="417" t="s">
        <v>200</v>
      </c>
    </row>
  </sheetData>
  <sheetProtection password="C730" sheet="1" selectLockedCells="1"/>
  <mergeCells count="14">
    <mergeCell ref="C9:N9"/>
    <mergeCell ref="T8:AB8"/>
    <mergeCell ref="C3:H4"/>
    <mergeCell ref="C13:M13"/>
    <mergeCell ref="C12:E12"/>
    <mergeCell ref="H12:I12"/>
    <mergeCell ref="L12:M12"/>
    <mergeCell ref="C11:N11"/>
    <mergeCell ref="C19:M19"/>
    <mergeCell ref="C18:P18"/>
    <mergeCell ref="C17:M17"/>
    <mergeCell ref="D14:N16"/>
    <mergeCell ref="O14:O16"/>
    <mergeCell ref="C14:C16"/>
  </mergeCells>
  <conditionalFormatting sqref="J12">
    <cfRule type="expression" dxfId="93" priority="2">
      <formula>$J$12&gt;2000</formula>
    </cfRule>
    <cfRule type="expression" dxfId="92" priority="11">
      <formula>$J$12&lt;&gt;""</formula>
    </cfRule>
  </conditionalFormatting>
  <conditionalFormatting sqref="F12">
    <cfRule type="expression" dxfId="91" priority="3">
      <formula>$F$12&gt;5000</formula>
    </cfRule>
    <cfRule type="expression" dxfId="90" priority="12">
      <formula>$F$12&lt;&gt;""</formula>
    </cfRule>
  </conditionalFormatting>
  <conditionalFormatting sqref="N12">
    <cfRule type="expression" dxfId="89" priority="1">
      <formula>$N$12&gt;1500</formula>
    </cfRule>
    <cfRule type="expression" dxfId="88" priority="10">
      <formula>$N$12&lt;&gt;""</formula>
    </cfRule>
  </conditionalFormatting>
  <conditionalFormatting sqref="C15:C16 C14:D14">
    <cfRule type="expression" dxfId="87" priority="31">
      <formula>$G$6&gt;0</formula>
    </cfRule>
  </conditionalFormatting>
  <printOptions horizontalCentered="1"/>
  <pageMargins left="0.39370078740157483" right="0.19685039370078741" top="0.19685039370078741" bottom="0.19685039370078741" header="0" footer="0"/>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B_ws1">
              <controlPr defaultSize="0" autoFill="0" autoLine="0" autoPict="0">
                <anchor moveWithCells="1">
                  <from>
                    <xdr:col>2</xdr:col>
                    <xdr:colOff>76200</xdr:colOff>
                    <xdr:row>13</xdr:row>
                    <xdr:rowOff>76200</xdr:rowOff>
                  </from>
                  <to>
                    <xdr:col>3</xdr:col>
                    <xdr:colOff>0</xdr:colOff>
                    <xdr:row>15</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5" id="{ABDD32DD-FA9A-4914-B38D-7BFCE90318E4}">
            <xm:f>'\Users\nils.radeisen\Desktop\KSMNeu23\[Vorhabenbeschreibung_4.1.8b+4.1.10b+4.1.10c_KSM_Anschlussvorhaben_2307_V8.xlsx]menu'!#REF!=FALSE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I3:N7 C19:N19 C17:N17 C8:N8 C10:N10 C9 C13:N13 D14</xm:sqref>
        </x14:conditionalFormatting>
        <x14:conditionalFormatting xmlns:xm="http://schemas.microsoft.com/office/excel/2006/main">
          <x14:cfRule type="iconSet" priority="30" id="{8846EF65-7700-4628-B083-66583137F0EE}">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O14</xm:sqref>
        </x14:conditionalFormatting>
        <x14:conditionalFormatting xmlns:xm="http://schemas.microsoft.com/office/excel/2006/main">
          <x14:cfRule type="expression" priority="29" id="{2B45AD9F-4FE1-4F85-BDD5-4C956DD5CF9C}">
            <xm:f>'\Users\nils.radeisen\Desktop\KSMNeu23\[Vorhabenbeschreibung_4.1.8b+4.1.10b+4.1.10c_KSM_Anschlussvorhaben_2307_V8.xlsx]menu'!#REF!=FALSE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C18</xm:sqref>
        </x14:conditionalFormatting>
        <x14:conditionalFormatting xmlns:xm="http://schemas.microsoft.com/office/excel/2006/main">
          <x14:cfRule type="expression" priority="27" id="{40F5F844-342E-4FDC-98BB-68A6C0844265}">
            <xm:f>menu!$B$42=TRUE</xm:f>
            <x14:dxf>
              <fill>
                <patternFill>
                  <bgColor rgb="FFEBF1DE"/>
                </patternFill>
              </fill>
            </x14:dxf>
          </x14:cfRule>
          <xm:sqref>C14:N16</xm:sqref>
        </x14:conditionalFormatting>
        <x14:conditionalFormatting xmlns:xm="http://schemas.microsoft.com/office/excel/2006/main">
          <x14:cfRule type="expression" priority="26" id="{F7451CA7-C3F9-4B29-A03A-FA2C72D9C5A8}">
            <xm:f>'\Users\nils.radeisen\Desktop\KSMNeu23\[Vorhabenbeschreibung_4.1.8b+4.1.10b+4.1.10c_KSM_Anschlussvorhaben_2307_V8.xlsx]menu'!#REF!=FALSE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C14:C16</xm:sqref>
        </x14:conditionalFormatting>
        <x14:conditionalFormatting xmlns:xm="http://schemas.microsoft.com/office/excel/2006/main">
          <x14:cfRule type="expression" priority="24" id="{01DD34C4-EFC7-4A7E-855E-3D4E5C5AFFAD}">
            <xm:f>'\Users\nils.radeisen\Desktop\KSMNeu23\[Vorhabenbeschreibung_4.1.8b+4.1.10b+4.1.10c_KSM_Anschlussvorhaben_2307_V8.xlsx]menu'!#REF!=FALSE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C6:E6 G6</xm:sqref>
        </x14:conditionalFormatting>
        <x14:conditionalFormatting xmlns:xm="http://schemas.microsoft.com/office/excel/2006/main">
          <x14:cfRule type="expression" priority="20" id="{F27CC2D2-57B1-4B51-A9FB-5369A0A489D5}">
            <xm:f>'\Users\nils.radeisen\Desktop\KSMNeu23\[Vorhabenbeschreibung_4.1.8b+4.1.10b+4.1.10c_KSM_Anschlussvorhaben_2307_V8.xlsx]menu'!#REF!=FALSE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H12</xm:sqref>
        </x14:conditionalFormatting>
        <x14:conditionalFormatting xmlns:xm="http://schemas.microsoft.com/office/excel/2006/main">
          <x14:cfRule type="expression" priority="19" id="{1724E20D-E083-4B4C-8042-CDBAAE666DA0}">
            <xm:f>'\Users\nils.radeisen\Desktop\KSMNeu23\[Vorhabenbeschreibung_4.1.8b+4.1.10b+4.1.10c_KSM_Anschlussvorhaben_2307_V8.xlsx]menu'!#REF!=FALSE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H12</xm:sqref>
        </x14:conditionalFormatting>
        <x14:conditionalFormatting xmlns:xm="http://schemas.microsoft.com/office/excel/2006/main">
          <x14:cfRule type="expression" priority="16" id="{5F0B8330-33C3-47E5-8BB0-FD0BC5361706}">
            <xm:f>'\Users\nils.radeisen\Desktop\KSMNeu23\[Vorhabenbeschreibung_4.1.8b+4.1.10b+4.1.10c_KSM_Anschlussvorhaben_2307_V8.xlsx]menu'!#REF!=FALSE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C11</xm:sqref>
        </x14:conditionalFormatting>
        <x14:conditionalFormatting xmlns:xm="http://schemas.microsoft.com/office/excel/2006/main">
          <x14:cfRule type="expression" priority="15" id="{2E39EB33-B5DB-4161-9EC4-3FE194A22D0E}">
            <xm:f>'\Users\nils.radeisen\Desktop\KSMNeu23\[Vorhabenbeschreibung_4.1.8b+4.1.10b+4.1.10c_KSM_Anschlussvorhaben_2307_V8.xlsx]menu'!#REF!=FALSE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L12</xm:sqref>
        </x14:conditionalFormatting>
        <x14:conditionalFormatting xmlns:xm="http://schemas.microsoft.com/office/excel/2006/main">
          <x14:cfRule type="expression" priority="14" id="{C4C2B36F-2B72-443B-8F66-BC9D32A82E9C}">
            <xm:f>'\Users\nils.radeisen\Desktop\KSMNeu23\[Vorhabenbeschreibung_4.1.8b+4.1.10b+4.1.10c_KSM_Anschlussvorhaben_2307_V8.xlsx]menu'!#REF!=FALSE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L12</xm:sqref>
        </x14:conditionalFormatting>
        <x14:conditionalFormatting xmlns:xm="http://schemas.microsoft.com/office/excel/2006/main">
          <x14:cfRule type="iconSet" priority="9" id="{B141E414-A336-4B30-9DBE-2F0A239409C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G12</xm:sqref>
        </x14:conditionalFormatting>
        <x14:conditionalFormatting xmlns:xm="http://schemas.microsoft.com/office/excel/2006/main">
          <x14:cfRule type="expression" priority="8" id="{9C8D9B81-D79A-4BE7-A680-A12302497E69}">
            <xm:f>menu!$U$10=FALSE</xm:f>
            <x14:dxf>
              <font>
                <color theme="0"/>
              </font>
              <fill>
                <patternFill>
                  <fgColor theme="0"/>
                  <bgColor theme="0"/>
                </patternFill>
              </fill>
              <border>
                <left/>
                <right/>
                <top/>
                <bottom/>
                <vertical/>
                <horizontal/>
              </border>
            </x14:dxf>
          </x14:cfRule>
          <xm:sqref>G12</xm:sqref>
        </x14:conditionalFormatting>
        <x14:conditionalFormatting xmlns:xm="http://schemas.microsoft.com/office/excel/2006/main">
          <x14:cfRule type="iconSet" priority="7" id="{BA888F73-7186-4958-B508-7E2E8B053093}">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K12</xm:sqref>
        </x14:conditionalFormatting>
        <x14:conditionalFormatting xmlns:xm="http://schemas.microsoft.com/office/excel/2006/main">
          <x14:cfRule type="expression" priority="6" id="{0139F824-3D52-40F1-924B-447C1BBAE396}">
            <xm:f>menu!$U$10=FALSE</xm:f>
            <x14:dxf>
              <font>
                <color theme="0"/>
              </font>
              <fill>
                <patternFill>
                  <fgColor theme="0"/>
                  <bgColor theme="0"/>
                </patternFill>
              </fill>
              <border>
                <left/>
                <right/>
                <top/>
                <bottom/>
                <vertical/>
                <horizontal/>
              </border>
            </x14:dxf>
          </x14:cfRule>
          <xm:sqref>K12</xm:sqref>
        </x14:conditionalFormatting>
        <x14:conditionalFormatting xmlns:xm="http://schemas.microsoft.com/office/excel/2006/main">
          <x14:cfRule type="iconSet" priority="5" id="{85C1A944-6BEB-4512-84DE-6D3B09B75C9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O12</xm:sqref>
        </x14:conditionalFormatting>
        <x14:conditionalFormatting xmlns:xm="http://schemas.microsoft.com/office/excel/2006/main">
          <x14:cfRule type="expression" priority="4" id="{429C5943-91A2-47E9-A0AD-4F684071FD47}">
            <xm:f>menu!$U$10=FALSE</xm:f>
            <x14:dxf>
              <font>
                <color theme="0"/>
              </font>
              <fill>
                <patternFill>
                  <fgColor theme="0"/>
                  <bgColor theme="0"/>
                </patternFill>
              </fill>
              <border>
                <left/>
                <right/>
                <top/>
                <bottom/>
                <vertical/>
                <horizontal/>
              </border>
            </x14:dxf>
          </x14:cfRule>
          <xm:sqref>O12</xm:sqref>
        </x14:conditionalFormatting>
      </x14:conditionalFormatting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81"/>
  <sheetViews>
    <sheetView showGridLines="0" showRowColHeaders="0" zoomScale="90" zoomScaleNormal="90" workbookViewId="0">
      <selection activeCell="H11" sqref="H11"/>
    </sheetView>
  </sheetViews>
  <sheetFormatPr baseColWidth="10" defaultColWidth="11.42578125" defaultRowHeight="12" x14ac:dyDescent="0.2"/>
  <cols>
    <col min="1" max="2" width="2.28515625" style="1" customWidth="1"/>
    <col min="3" max="3" width="5.7109375" style="1" customWidth="1"/>
    <col min="4" max="4" width="5.140625" style="1" customWidth="1"/>
    <col min="5" max="5" width="11" style="1" customWidth="1"/>
    <col min="6" max="6" width="13.42578125" style="1" customWidth="1"/>
    <col min="7" max="7" width="14" style="1" customWidth="1"/>
    <col min="8" max="8" width="13" style="1" customWidth="1"/>
    <col min="9" max="9" width="13.140625" style="1" customWidth="1"/>
    <col min="10" max="10" width="5.5703125" style="1" customWidth="1"/>
    <col min="11" max="11" width="4.7109375" style="1" customWidth="1"/>
    <col min="12" max="12" width="4.28515625" style="1" customWidth="1"/>
    <col min="13" max="13" width="6.5703125" style="1" customWidth="1"/>
    <col min="14" max="14" width="10.85546875" style="1" customWidth="1"/>
    <col min="15" max="15" width="17.7109375" style="1" customWidth="1"/>
    <col min="16" max="16" width="3.28515625" style="1" customWidth="1"/>
    <col min="17" max="17" width="2.140625" style="1" customWidth="1"/>
    <col min="18" max="18" width="15.85546875" style="1" bestFit="1" customWidth="1"/>
    <col min="19" max="16384" width="11.42578125" style="1"/>
  </cols>
  <sheetData>
    <row r="1" spans="1:29" x14ac:dyDescent="0.2">
      <c r="A1" s="417" t="s">
        <v>200</v>
      </c>
      <c r="B1" s="417"/>
      <c r="C1" s="417"/>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row>
    <row r="2" spans="1:29" x14ac:dyDescent="0.2">
      <c r="A2" s="417"/>
      <c r="B2" s="69"/>
      <c r="C2" s="69"/>
      <c r="D2" s="69"/>
      <c r="E2" s="69"/>
      <c r="F2" s="69"/>
      <c r="G2" s="69"/>
      <c r="H2" s="69"/>
      <c r="I2" s="69"/>
      <c r="J2" s="69"/>
      <c r="K2" s="69"/>
      <c r="L2" s="69"/>
      <c r="M2" s="69"/>
      <c r="N2" s="69"/>
      <c r="O2" s="69"/>
      <c r="P2" s="69"/>
      <c r="Q2" s="69"/>
      <c r="R2" s="417"/>
      <c r="S2" s="417"/>
      <c r="T2" s="417"/>
      <c r="U2" s="417"/>
      <c r="V2" s="417"/>
      <c r="W2" s="417"/>
      <c r="X2" s="417"/>
      <c r="Y2" s="417"/>
      <c r="Z2" s="417"/>
      <c r="AA2" s="417"/>
      <c r="AB2" s="417"/>
      <c r="AC2" s="417"/>
    </row>
    <row r="3" spans="1:29" ht="17.25" customHeight="1" x14ac:dyDescent="0.2">
      <c r="A3" s="417"/>
      <c r="B3" s="69"/>
      <c r="C3" s="829" t="s">
        <v>83</v>
      </c>
      <c r="D3" s="829"/>
      <c r="E3" s="829"/>
      <c r="F3" s="829"/>
      <c r="G3" s="829"/>
      <c r="H3" s="188"/>
      <c r="I3" s="188"/>
      <c r="J3" s="69"/>
      <c r="K3" s="70"/>
      <c r="L3" s="475" t="s">
        <v>60</v>
      </c>
      <c r="M3" s="69"/>
      <c r="N3" s="69"/>
      <c r="O3" s="69"/>
      <c r="P3" s="69"/>
      <c r="Q3" s="69"/>
      <c r="R3" s="417"/>
      <c r="S3" s="417"/>
      <c r="T3" s="417"/>
      <c r="U3" s="417"/>
      <c r="V3" s="417"/>
      <c r="W3" s="417"/>
      <c r="X3" s="417"/>
      <c r="Y3" s="417"/>
      <c r="Z3" s="417"/>
      <c r="AA3" s="417"/>
      <c r="AB3" s="417"/>
      <c r="AC3" s="417"/>
    </row>
    <row r="4" spans="1:29" ht="17.25" customHeight="1" x14ac:dyDescent="0.2">
      <c r="A4" s="417"/>
      <c r="B4" s="69"/>
      <c r="C4" s="829"/>
      <c r="D4" s="829"/>
      <c r="E4" s="829"/>
      <c r="F4" s="829"/>
      <c r="G4" s="829"/>
      <c r="H4" s="188"/>
      <c r="I4" s="188"/>
      <c r="J4" s="69"/>
      <c r="K4" s="145"/>
      <c r="L4" s="72" t="s">
        <v>59</v>
      </c>
      <c r="M4" s="69"/>
      <c r="N4" s="69"/>
      <c r="O4" s="69"/>
      <c r="P4" s="69"/>
      <c r="Q4" s="69"/>
      <c r="R4" s="417"/>
      <c r="S4" s="417"/>
      <c r="T4" s="417"/>
      <c r="U4" s="417"/>
      <c r="V4" s="417"/>
      <c r="W4" s="417"/>
      <c r="X4" s="417"/>
      <c r="Y4" s="417"/>
      <c r="Z4" s="417"/>
      <c r="AA4" s="417"/>
      <c r="AB4" s="417"/>
      <c r="AC4" s="417"/>
    </row>
    <row r="5" spans="1:29" ht="17.25" customHeight="1" x14ac:dyDescent="0.2">
      <c r="A5" s="417"/>
      <c r="B5" s="69"/>
      <c r="C5" s="69"/>
      <c r="D5" s="69"/>
      <c r="E5" s="69"/>
      <c r="F5" s="69"/>
      <c r="G5" s="69"/>
      <c r="H5" s="69"/>
      <c r="I5" s="69"/>
      <c r="J5" s="69"/>
      <c r="K5" s="73"/>
      <c r="L5" s="72" t="s">
        <v>58</v>
      </c>
      <c r="M5" s="69"/>
      <c r="N5" s="69"/>
      <c r="O5" s="69"/>
      <c r="P5" s="69"/>
      <c r="Q5" s="69"/>
      <c r="R5" s="417"/>
      <c r="S5" s="417"/>
      <c r="T5" s="417"/>
      <c r="U5" s="417"/>
      <c r="V5" s="417"/>
      <c r="W5" s="417"/>
      <c r="X5" s="417"/>
      <c r="Y5" s="417"/>
      <c r="Z5" s="417"/>
      <c r="AA5" s="417"/>
      <c r="AB5" s="417"/>
      <c r="AC5" s="417"/>
    </row>
    <row r="6" spans="1:29" ht="17.25" customHeight="1" x14ac:dyDescent="0.2">
      <c r="A6" s="417"/>
      <c r="B6" s="69"/>
      <c r="C6" s="149" t="s">
        <v>582</v>
      </c>
      <c r="D6" s="69"/>
      <c r="E6" s="69"/>
      <c r="F6" s="69"/>
      <c r="G6" s="151">
        <f>SUM(H11,O16)</f>
        <v>0</v>
      </c>
      <c r="H6" s="506">
        <f>IF(G6&gt;5000,1,0)</f>
        <v>0</v>
      </c>
      <c r="I6" s="69"/>
      <c r="J6" s="69"/>
      <c r="K6" s="74"/>
      <c r="L6" s="72" t="s">
        <v>46</v>
      </c>
      <c r="M6" s="69"/>
      <c r="N6" s="69"/>
      <c r="O6" s="69"/>
      <c r="P6" s="69"/>
      <c r="Q6" s="69"/>
      <c r="R6" s="417"/>
      <c r="S6" s="417"/>
      <c r="T6" s="417"/>
      <c r="U6" s="417"/>
      <c r="V6" s="417"/>
      <c r="W6" s="417"/>
      <c r="X6" s="417"/>
      <c r="Y6" s="417"/>
      <c r="Z6" s="417"/>
      <c r="AA6" s="417"/>
      <c r="AB6" s="417"/>
      <c r="AC6" s="417"/>
    </row>
    <row r="7" spans="1:29" ht="17.25" customHeight="1" x14ac:dyDescent="0.2">
      <c r="A7" s="417"/>
      <c r="B7" s="69"/>
      <c r="C7" s="481" t="str">
        <f>IF(G6&gt;5000,"Achtung: Zuwendungsfähig sind Ausgaben für Diensteisen im Umfang von maximal 5.000 €","")</f>
        <v/>
      </c>
      <c r="D7" s="69"/>
      <c r="E7" s="69"/>
      <c r="F7" s="69"/>
      <c r="G7" s="69"/>
      <c r="H7" s="69"/>
      <c r="I7" s="69"/>
      <c r="J7" s="69"/>
      <c r="K7" s="75"/>
      <c r="L7" s="72" t="s">
        <v>47</v>
      </c>
      <c r="M7" s="69"/>
      <c r="N7" s="69"/>
      <c r="O7" s="69"/>
      <c r="P7" s="69"/>
      <c r="Q7" s="69"/>
      <c r="R7" s="417"/>
      <c r="S7" s="417"/>
      <c r="T7" s="417"/>
      <c r="U7" s="417"/>
      <c r="V7" s="417"/>
      <c r="W7" s="417"/>
      <c r="X7" s="417"/>
      <c r="Y7" s="417"/>
      <c r="Z7" s="417"/>
      <c r="AA7" s="417"/>
      <c r="AB7" s="417"/>
      <c r="AC7" s="417"/>
    </row>
    <row r="8" spans="1:29" ht="6" customHeight="1" x14ac:dyDescent="0.2">
      <c r="A8" s="417"/>
      <c r="B8" s="69"/>
      <c r="C8" s="481"/>
      <c r="D8" s="69"/>
      <c r="E8" s="69"/>
      <c r="F8" s="69"/>
      <c r="G8" s="69"/>
      <c r="H8" s="69"/>
      <c r="I8" s="69"/>
      <c r="J8" s="69"/>
      <c r="K8" s="153"/>
      <c r="L8" s="72"/>
      <c r="M8" s="69"/>
      <c r="N8" s="69"/>
      <c r="O8" s="69"/>
      <c r="P8" s="69"/>
      <c r="Q8" s="69"/>
      <c r="R8" s="417"/>
      <c r="S8" s="417"/>
      <c r="T8" s="417"/>
      <c r="U8" s="417"/>
      <c r="V8" s="417"/>
      <c r="W8" s="417"/>
      <c r="X8" s="417"/>
      <c r="Y8" s="417"/>
      <c r="Z8" s="417"/>
      <c r="AA8" s="417"/>
      <c r="AB8" s="417"/>
      <c r="AC8" s="417"/>
    </row>
    <row r="9" spans="1:29" ht="113.25" customHeight="1" x14ac:dyDescent="0.2">
      <c r="A9" s="417"/>
      <c r="B9" s="69"/>
      <c r="C9" s="984" t="s">
        <v>637</v>
      </c>
      <c r="D9" s="985"/>
      <c r="E9" s="985"/>
      <c r="F9" s="985"/>
      <c r="G9" s="985"/>
      <c r="H9" s="985"/>
      <c r="I9" s="985"/>
      <c r="J9" s="985"/>
      <c r="K9" s="985"/>
      <c r="L9" s="985"/>
      <c r="M9" s="985"/>
      <c r="N9" s="985"/>
      <c r="O9" s="986"/>
      <c r="P9" s="69"/>
      <c r="Q9" s="69"/>
      <c r="R9" s="417"/>
      <c r="S9" s="417"/>
      <c r="T9" s="417"/>
      <c r="U9" s="417"/>
      <c r="V9" s="417"/>
      <c r="W9" s="417"/>
      <c r="X9" s="417"/>
      <c r="Y9" s="417"/>
      <c r="Z9" s="417"/>
      <c r="AA9" s="417"/>
      <c r="AB9" s="417"/>
      <c r="AC9" s="417"/>
    </row>
    <row r="10" spans="1:29" ht="6" customHeight="1" thickBot="1" x14ac:dyDescent="0.25">
      <c r="A10" s="417"/>
      <c r="B10" s="69"/>
      <c r="C10" s="481"/>
      <c r="D10" s="69"/>
      <c r="E10" s="69"/>
      <c r="F10" s="69"/>
      <c r="G10" s="69"/>
      <c r="H10" s="69"/>
      <c r="I10" s="69"/>
      <c r="J10" s="69"/>
      <c r="K10" s="153"/>
      <c r="L10" s="72"/>
      <c r="M10" s="69"/>
      <c r="N10" s="69"/>
      <c r="O10" s="69"/>
      <c r="P10" s="69"/>
      <c r="Q10" s="69"/>
      <c r="R10" s="417"/>
      <c r="S10" s="417"/>
      <c r="T10" s="417"/>
      <c r="U10" s="417"/>
      <c r="V10" s="417"/>
      <c r="W10" s="417"/>
      <c r="X10" s="417"/>
      <c r="Y10" s="417"/>
      <c r="Z10" s="417"/>
      <c r="AA10" s="417"/>
      <c r="AB10" s="417"/>
      <c r="AC10" s="417"/>
    </row>
    <row r="11" spans="1:29" s="69" customFormat="1" ht="43.5" customHeight="1" thickBot="1" x14ac:dyDescent="0.25">
      <c r="A11" s="441"/>
      <c r="B11" s="78"/>
      <c r="C11" s="899" t="s">
        <v>631</v>
      </c>
      <c r="D11" s="900"/>
      <c r="E11" s="900"/>
      <c r="F11" s="901"/>
      <c r="G11" s="511" t="s">
        <v>632</v>
      </c>
      <c r="H11" s="512"/>
      <c r="J11" s="508"/>
      <c r="R11" s="441"/>
      <c r="S11" s="441"/>
      <c r="T11" s="441"/>
      <c r="U11" s="441"/>
      <c r="V11" s="441"/>
      <c r="W11" s="441"/>
      <c r="X11" s="441"/>
      <c r="Y11" s="441"/>
      <c r="Z11" s="441"/>
      <c r="AA11" s="441"/>
      <c r="AB11" s="441"/>
      <c r="AC11" s="441"/>
    </row>
    <row r="12" spans="1:29" ht="5.25" customHeight="1" thickBot="1" x14ac:dyDescent="0.25">
      <c r="A12" s="417"/>
      <c r="B12" s="69"/>
      <c r="C12" s="69"/>
      <c r="D12" s="69"/>
      <c r="E12" s="69"/>
      <c r="F12" s="69"/>
      <c r="G12" s="69"/>
      <c r="H12" s="69"/>
      <c r="I12" s="69"/>
      <c r="J12" s="69"/>
      <c r="K12" s="69"/>
      <c r="L12" s="69"/>
      <c r="M12" s="69"/>
      <c r="N12" s="69"/>
      <c r="O12" s="69"/>
      <c r="P12" s="69"/>
      <c r="Q12" s="69"/>
      <c r="R12" s="429"/>
      <c r="S12" s="417"/>
      <c r="T12" s="417"/>
      <c r="U12" s="417"/>
      <c r="V12" s="417"/>
      <c r="W12" s="417"/>
      <c r="X12" s="417"/>
      <c r="Y12" s="417"/>
      <c r="Z12" s="417"/>
      <c r="AA12" s="417"/>
      <c r="AB12" s="417"/>
      <c r="AC12" s="417"/>
    </row>
    <row r="13" spans="1:29" s="69" customFormat="1" ht="23.25" customHeight="1" thickBot="1" x14ac:dyDescent="0.25">
      <c r="A13" s="441"/>
      <c r="C13" s="154"/>
      <c r="D13" s="878" t="s">
        <v>633</v>
      </c>
      <c r="E13" s="878"/>
      <c r="F13" s="878"/>
      <c r="G13" s="878"/>
      <c r="H13" s="878"/>
      <c r="I13" s="878"/>
      <c r="J13" s="878"/>
      <c r="K13" s="878"/>
      <c r="L13" s="878"/>
      <c r="M13" s="878"/>
      <c r="N13" s="878"/>
      <c r="O13" s="879"/>
      <c r="P13" s="518">
        <f>IF(AND(H11&gt;0,menu!B56=FALSE),1,0)</f>
        <v>0</v>
      </c>
      <c r="R13" s="441"/>
      <c r="S13" s="441"/>
      <c r="T13" s="441"/>
      <c r="U13" s="441"/>
      <c r="V13" s="441"/>
      <c r="W13" s="441"/>
      <c r="X13" s="441"/>
      <c r="Y13" s="441"/>
      <c r="Z13" s="441"/>
      <c r="AA13" s="441"/>
      <c r="AB13" s="441"/>
      <c r="AC13" s="441"/>
    </row>
    <row r="14" spans="1:29" ht="5.25" customHeight="1" x14ac:dyDescent="0.2">
      <c r="A14" s="417"/>
      <c r="B14" s="69"/>
      <c r="C14" s="69"/>
      <c r="D14" s="69"/>
      <c r="E14" s="69"/>
      <c r="F14" s="69"/>
      <c r="G14" s="69"/>
      <c r="H14" s="69"/>
      <c r="I14" s="69"/>
      <c r="J14" s="69"/>
      <c r="K14" s="69"/>
      <c r="L14" s="69"/>
      <c r="M14" s="69"/>
      <c r="N14" s="69"/>
      <c r="O14" s="69"/>
      <c r="P14" s="69"/>
      <c r="Q14" s="69"/>
      <c r="R14" s="429"/>
      <c r="S14" s="417"/>
      <c r="T14" s="417"/>
      <c r="U14" s="417"/>
      <c r="V14" s="417"/>
      <c r="W14" s="417"/>
      <c r="X14" s="417"/>
      <c r="Y14" s="417"/>
      <c r="Z14" s="417"/>
      <c r="AA14" s="417"/>
      <c r="AB14" s="417"/>
      <c r="AC14" s="417"/>
    </row>
    <row r="15" spans="1:29" ht="40.5" customHeight="1" thickBot="1" x14ac:dyDescent="0.25">
      <c r="A15" s="417"/>
      <c r="B15" s="69"/>
      <c r="C15" s="925" t="s">
        <v>270</v>
      </c>
      <c r="D15" s="926"/>
      <c r="E15" s="926"/>
      <c r="F15" s="926"/>
      <c r="G15" s="926"/>
      <c r="H15" s="926"/>
      <c r="I15" s="926"/>
      <c r="J15" s="926"/>
      <c r="K15" s="926"/>
      <c r="L15" s="926"/>
      <c r="M15" s="926"/>
      <c r="N15" s="926"/>
      <c r="O15" s="927"/>
      <c r="P15" s="69"/>
      <c r="Q15" s="69"/>
      <c r="R15" s="429"/>
      <c r="S15" s="417"/>
      <c r="T15" s="417"/>
      <c r="U15" s="417"/>
      <c r="V15" s="417"/>
      <c r="W15" s="417"/>
      <c r="X15" s="417"/>
      <c r="Y15" s="417"/>
      <c r="Z15" s="417"/>
      <c r="AA15" s="417"/>
      <c r="AB15" s="417"/>
      <c r="AC15" s="417"/>
    </row>
    <row r="16" spans="1:29" ht="21" customHeight="1" thickBot="1" x14ac:dyDescent="0.25">
      <c r="A16" s="417"/>
      <c r="B16" s="69"/>
      <c r="C16" s="229"/>
      <c r="D16" s="980" t="s">
        <v>271</v>
      </c>
      <c r="E16" s="980"/>
      <c r="F16" s="980"/>
      <c r="G16" s="980"/>
      <c r="H16" s="981" t="s">
        <v>64</v>
      </c>
      <c r="I16" s="981"/>
      <c r="J16" s="982" t="s">
        <v>272</v>
      </c>
      <c r="K16" s="982"/>
      <c r="L16" s="982"/>
      <c r="M16" s="982"/>
      <c r="N16" s="983"/>
      <c r="O16" s="545"/>
      <c r="P16" s="518">
        <f>IF(menu!$U$6=TRUE,IF(AND(O16="",menu!A6=TRUE),1,0),0)</f>
        <v>1</v>
      </c>
      <c r="Q16" s="69"/>
      <c r="R16" s="429"/>
      <c r="S16" s="417"/>
      <c r="T16" s="417"/>
      <c r="U16" s="417"/>
      <c r="V16" s="417"/>
      <c r="W16" s="417"/>
      <c r="X16" s="417"/>
      <c r="Y16" s="417"/>
      <c r="Z16" s="417"/>
      <c r="AA16" s="417"/>
      <c r="AB16" s="417"/>
      <c r="AC16" s="417"/>
    </row>
    <row r="17" spans="1:29" ht="6" customHeight="1" thickBot="1" x14ac:dyDescent="0.25">
      <c r="A17" s="417"/>
      <c r="B17" s="69"/>
      <c r="C17" s="69"/>
      <c r="D17" s="69"/>
      <c r="E17" s="69"/>
      <c r="F17" s="69"/>
      <c r="G17" s="69"/>
      <c r="H17" s="69"/>
      <c r="I17" s="69"/>
      <c r="J17" s="69"/>
      <c r="K17" s="69"/>
      <c r="L17" s="69"/>
      <c r="M17" s="69"/>
      <c r="N17" s="69"/>
      <c r="O17" s="69"/>
      <c r="P17" s="546"/>
      <c r="Q17" s="69"/>
      <c r="R17" s="417"/>
      <c r="S17" s="417"/>
      <c r="T17" s="417"/>
      <c r="U17" s="417"/>
      <c r="V17" s="417"/>
      <c r="W17" s="417"/>
      <c r="X17" s="417"/>
      <c r="Y17" s="417"/>
      <c r="Z17" s="417"/>
      <c r="AA17" s="417"/>
      <c r="AB17" s="417"/>
      <c r="AC17" s="417"/>
    </row>
    <row r="18" spans="1:29" ht="12" customHeight="1" x14ac:dyDescent="0.2">
      <c r="A18" s="417"/>
      <c r="B18" s="69"/>
      <c r="C18" s="961" t="s">
        <v>237</v>
      </c>
      <c r="D18" s="962"/>
      <c r="E18" s="962"/>
      <c r="F18" s="962"/>
      <c r="G18" s="962"/>
      <c r="H18" s="962"/>
      <c r="I18" s="962"/>
      <c r="J18" s="962"/>
      <c r="K18" s="962"/>
      <c r="L18" s="962"/>
      <c r="M18" s="962"/>
      <c r="N18" s="962"/>
      <c r="O18" s="963"/>
      <c r="P18" s="69"/>
      <c r="Q18" s="69"/>
      <c r="R18" s="417"/>
      <c r="S18" s="417"/>
      <c r="T18" s="417"/>
      <c r="U18" s="417"/>
      <c r="V18" s="417"/>
      <c r="W18" s="417"/>
      <c r="X18" s="417"/>
      <c r="Y18" s="417"/>
      <c r="Z18" s="417"/>
      <c r="AA18" s="417"/>
      <c r="AB18" s="417"/>
      <c r="AC18" s="417"/>
    </row>
    <row r="19" spans="1:29" ht="9" customHeight="1" x14ac:dyDescent="0.2">
      <c r="A19" s="417"/>
      <c r="B19" s="69"/>
      <c r="C19" s="964"/>
      <c r="D19" s="965"/>
      <c r="E19" s="965"/>
      <c r="F19" s="965"/>
      <c r="G19" s="965"/>
      <c r="H19" s="965"/>
      <c r="I19" s="965"/>
      <c r="J19" s="965"/>
      <c r="K19" s="965"/>
      <c r="L19" s="965"/>
      <c r="M19" s="965"/>
      <c r="N19" s="965"/>
      <c r="O19" s="966"/>
      <c r="P19" s="106"/>
      <c r="Q19" s="106"/>
      <c r="R19" s="417"/>
      <c r="S19" s="417"/>
      <c r="T19" s="417"/>
      <c r="U19" s="417"/>
      <c r="V19" s="417"/>
      <c r="W19" s="417"/>
      <c r="X19" s="417"/>
      <c r="Y19" s="417"/>
      <c r="Z19" s="417"/>
      <c r="AA19" s="417"/>
      <c r="AB19" s="417"/>
      <c r="AC19" s="417"/>
    </row>
    <row r="20" spans="1:29" ht="7.5" customHeight="1" x14ac:dyDescent="0.2">
      <c r="A20" s="417"/>
      <c r="B20" s="69"/>
      <c r="C20" s="967"/>
      <c r="D20" s="968"/>
      <c r="E20" s="968"/>
      <c r="F20" s="968"/>
      <c r="G20" s="965"/>
      <c r="H20" s="965"/>
      <c r="I20" s="965"/>
      <c r="J20" s="965"/>
      <c r="K20" s="965"/>
      <c r="L20" s="965"/>
      <c r="M20" s="968"/>
      <c r="N20" s="968"/>
      <c r="O20" s="969"/>
      <c r="P20" s="106"/>
      <c r="Q20" s="106"/>
      <c r="R20" s="417"/>
      <c r="S20" s="417"/>
      <c r="T20" s="417"/>
      <c r="U20" s="417"/>
      <c r="V20" s="417"/>
      <c r="W20" s="417"/>
      <c r="X20" s="417"/>
      <c r="Y20" s="417"/>
      <c r="Z20" s="417"/>
      <c r="AA20" s="417"/>
      <c r="AB20" s="417"/>
      <c r="AC20" s="417"/>
    </row>
    <row r="21" spans="1:29" ht="15" customHeight="1" x14ac:dyDescent="0.2">
      <c r="A21" s="417"/>
      <c r="B21" s="69"/>
      <c r="C21" s="970"/>
      <c r="D21" s="972" t="s">
        <v>13</v>
      </c>
      <c r="E21" s="972"/>
      <c r="F21" s="972"/>
      <c r="G21" s="974" t="s">
        <v>14</v>
      </c>
      <c r="H21" s="974"/>
      <c r="I21" s="974"/>
      <c r="J21" s="974"/>
      <c r="K21" s="974"/>
      <c r="L21" s="974"/>
      <c r="M21" s="974"/>
      <c r="N21" s="976" t="s">
        <v>138</v>
      </c>
      <c r="O21" s="977"/>
      <c r="P21" s="952">
        <f>IF(OR(AND(H11&gt;0,menu!H4=0),AND(H11&gt;0,menu!H4=3,F24="")),1,0)</f>
        <v>0</v>
      </c>
      <c r="Q21" s="69"/>
      <c r="R21" s="417"/>
      <c r="S21" s="417"/>
      <c r="T21" s="417"/>
      <c r="U21" s="417"/>
      <c r="V21" s="417"/>
      <c r="W21" s="417"/>
      <c r="X21" s="417"/>
      <c r="Y21" s="417"/>
      <c r="Z21" s="417"/>
      <c r="AA21" s="417"/>
      <c r="AB21" s="417"/>
      <c r="AC21" s="417"/>
    </row>
    <row r="22" spans="1:29" ht="15.75" customHeight="1" thickBot="1" x14ac:dyDescent="0.25">
      <c r="A22" s="417"/>
      <c r="B22" s="69"/>
      <c r="C22" s="971"/>
      <c r="D22" s="973"/>
      <c r="E22" s="973"/>
      <c r="F22" s="973"/>
      <c r="G22" s="975"/>
      <c r="H22" s="975"/>
      <c r="I22" s="975"/>
      <c r="J22" s="975"/>
      <c r="K22" s="975"/>
      <c r="L22" s="975"/>
      <c r="M22" s="975"/>
      <c r="N22" s="978"/>
      <c r="O22" s="979"/>
      <c r="P22" s="952"/>
      <c r="Q22" s="69"/>
      <c r="R22" s="417"/>
      <c r="S22" s="417"/>
      <c r="T22" s="417"/>
      <c r="U22" s="417"/>
      <c r="V22" s="417"/>
      <c r="W22" s="417"/>
      <c r="X22" s="417"/>
      <c r="Y22" s="417"/>
      <c r="Z22" s="417"/>
      <c r="AA22" s="417"/>
      <c r="AB22" s="417"/>
      <c r="AC22" s="417"/>
    </row>
    <row r="23" spans="1:29" ht="6" customHeight="1" thickBot="1" x14ac:dyDescent="0.25">
      <c r="A23" s="417"/>
      <c r="B23" s="69"/>
      <c r="C23" s="69"/>
      <c r="D23" s="69"/>
      <c r="E23" s="69"/>
      <c r="F23" s="69"/>
      <c r="G23" s="69"/>
      <c r="H23" s="69"/>
      <c r="I23" s="69"/>
      <c r="J23" s="69"/>
      <c r="K23" s="69"/>
      <c r="L23" s="69"/>
      <c r="M23" s="69"/>
      <c r="N23" s="69"/>
      <c r="O23" s="69"/>
      <c r="P23" s="69"/>
      <c r="Q23" s="69"/>
      <c r="R23" s="417"/>
      <c r="S23" s="417"/>
      <c r="T23" s="417"/>
      <c r="U23" s="417"/>
      <c r="V23" s="417"/>
      <c r="W23" s="417"/>
      <c r="X23" s="417"/>
      <c r="Y23" s="417"/>
      <c r="Z23" s="417"/>
      <c r="AA23" s="417"/>
      <c r="AB23" s="417"/>
      <c r="AC23" s="417"/>
    </row>
    <row r="24" spans="1:29" ht="26.25" customHeight="1" thickBot="1" x14ac:dyDescent="0.25">
      <c r="A24" s="417"/>
      <c r="B24" s="69"/>
      <c r="C24" s="953" t="s">
        <v>72</v>
      </c>
      <c r="D24" s="954"/>
      <c r="E24" s="955"/>
      <c r="F24" s="956"/>
      <c r="G24" s="957"/>
      <c r="H24" s="957"/>
      <c r="I24" s="957"/>
      <c r="J24" s="957"/>
      <c r="K24" s="957"/>
      <c r="L24" s="957"/>
      <c r="M24" s="957"/>
      <c r="N24" s="957"/>
      <c r="O24" s="958"/>
      <c r="P24" s="518"/>
      <c r="Q24" s="69"/>
      <c r="R24" s="417"/>
      <c r="S24" s="417"/>
      <c r="T24" s="417"/>
      <c r="U24" s="417"/>
      <c r="V24" s="417"/>
      <c r="W24" s="417"/>
      <c r="X24" s="417"/>
      <c r="Y24" s="417"/>
      <c r="Z24" s="417"/>
      <c r="AA24" s="417"/>
      <c r="AB24" s="417"/>
      <c r="AC24" s="417"/>
    </row>
    <row r="25" spans="1:29" ht="6" customHeight="1" x14ac:dyDescent="0.2">
      <c r="A25" s="417"/>
      <c r="B25" s="69"/>
      <c r="C25" s="169"/>
      <c r="D25" s="169"/>
      <c r="E25" s="170"/>
      <c r="F25" s="68"/>
      <c r="G25" s="68"/>
      <c r="H25" s="68"/>
      <c r="I25" s="68"/>
      <c r="J25" s="171"/>
      <c r="K25" s="171"/>
      <c r="L25" s="171"/>
      <c r="M25" s="171"/>
      <c r="N25" s="171"/>
      <c r="O25" s="107"/>
      <c r="P25" s="137"/>
      <c r="Q25" s="58"/>
      <c r="R25" s="417"/>
      <c r="S25" s="417"/>
      <c r="T25" s="417"/>
      <c r="U25" s="417"/>
      <c r="V25" s="417"/>
      <c r="W25" s="417"/>
      <c r="X25" s="417"/>
      <c r="Y25" s="417"/>
      <c r="Z25" s="417"/>
      <c r="AA25" s="417"/>
      <c r="AB25" s="417"/>
      <c r="AC25" s="417"/>
    </row>
    <row r="26" spans="1:29" ht="12.75" customHeight="1" x14ac:dyDescent="0.2">
      <c r="A26" s="417"/>
      <c r="B26" s="69"/>
      <c r="C26" s="880" t="s">
        <v>167</v>
      </c>
      <c r="D26" s="880"/>
      <c r="E26" s="880"/>
      <c r="F26" s="880"/>
      <c r="G26" s="880"/>
      <c r="H26" s="880"/>
      <c r="I26" s="880"/>
      <c r="J26" s="880"/>
      <c r="K26" s="880"/>
      <c r="L26" s="880"/>
      <c r="M26" s="880"/>
      <c r="N26" s="880"/>
      <c r="O26" s="880"/>
      <c r="P26" s="880"/>
      <c r="Q26" s="547"/>
      <c r="R26" s="450"/>
      <c r="S26" s="417"/>
      <c r="T26" s="417"/>
      <c r="U26" s="417"/>
      <c r="V26" s="417"/>
      <c r="W26" s="417"/>
      <c r="X26" s="417"/>
      <c r="Y26" s="417"/>
      <c r="Z26" s="417"/>
      <c r="AA26" s="417"/>
      <c r="AB26" s="417"/>
      <c r="AC26" s="417"/>
    </row>
    <row r="27" spans="1:29" ht="17.25" customHeight="1" x14ac:dyDescent="0.2">
      <c r="A27" s="417"/>
      <c r="B27" s="69"/>
      <c r="C27" s="959" t="str">
        <f ca="1">Basisdaten!C39</f>
        <v>Vorhabenbeschreibung - 4.1.8. a) Erstvorhaben Klimaschutzkonzept und Klimaschutzmanagement - Vers. 09/2024</v>
      </c>
      <c r="D27" s="960"/>
      <c r="E27" s="960"/>
      <c r="F27" s="960"/>
      <c r="G27" s="960"/>
      <c r="H27" s="960"/>
      <c r="I27" s="960"/>
      <c r="J27" s="960"/>
      <c r="K27" s="960"/>
      <c r="L27" s="960"/>
      <c r="M27" s="960"/>
      <c r="N27" s="960"/>
      <c r="O27" s="960"/>
      <c r="P27" s="546"/>
      <c r="Q27" s="78"/>
      <c r="R27" s="417"/>
      <c r="S27" s="417"/>
      <c r="T27" s="417"/>
      <c r="U27" s="417"/>
      <c r="V27" s="417"/>
      <c r="W27" s="417"/>
      <c r="X27" s="417"/>
      <c r="Y27" s="417"/>
      <c r="Z27" s="417"/>
      <c r="AA27" s="417"/>
      <c r="AB27" s="417"/>
      <c r="AC27" s="417"/>
    </row>
    <row r="28" spans="1:29" x14ac:dyDescent="0.2">
      <c r="A28" s="417"/>
      <c r="B28" s="69"/>
      <c r="C28" s="69"/>
      <c r="D28" s="69"/>
      <c r="E28" s="69"/>
      <c r="F28" s="69"/>
      <c r="G28" s="69"/>
      <c r="H28" s="69"/>
      <c r="I28" s="69"/>
      <c r="J28" s="69"/>
      <c r="K28" s="69"/>
      <c r="L28" s="69"/>
      <c r="M28" s="69"/>
      <c r="N28" s="69"/>
      <c r="O28" s="69"/>
      <c r="P28" s="69"/>
      <c r="Q28" s="69"/>
      <c r="R28" s="417"/>
      <c r="S28" s="417"/>
      <c r="T28" s="417"/>
      <c r="U28" s="417"/>
      <c r="V28" s="417"/>
      <c r="W28" s="417"/>
      <c r="X28" s="417"/>
      <c r="Y28" s="417"/>
      <c r="Z28" s="417"/>
      <c r="AA28" s="417"/>
      <c r="AB28" s="417"/>
      <c r="AC28" s="417"/>
    </row>
    <row r="29" spans="1:29" x14ac:dyDescent="0.2">
      <c r="A29" s="417"/>
      <c r="B29" s="417"/>
      <c r="C29" s="417"/>
      <c r="D29" s="417"/>
      <c r="E29" s="417"/>
      <c r="F29" s="417"/>
      <c r="G29" s="417"/>
      <c r="H29" s="417"/>
      <c r="I29" s="417"/>
      <c r="J29" s="417"/>
      <c r="K29" s="417"/>
      <c r="L29" s="417"/>
      <c r="M29" s="417"/>
      <c r="N29" s="417"/>
      <c r="O29" s="417"/>
      <c r="P29" s="417"/>
      <c r="Q29" s="417"/>
      <c r="R29" s="417"/>
      <c r="S29" s="417"/>
      <c r="T29" s="417"/>
      <c r="U29" s="417"/>
      <c r="V29" s="417"/>
      <c r="W29" s="417"/>
      <c r="X29" s="417"/>
      <c r="Y29" s="417"/>
      <c r="Z29" s="417"/>
      <c r="AA29" s="417"/>
      <c r="AB29" s="417"/>
      <c r="AC29" s="417"/>
    </row>
    <row r="30" spans="1:29" x14ac:dyDescent="0.2">
      <c r="A30" s="417"/>
      <c r="B30" s="417"/>
      <c r="C30" s="417"/>
      <c r="D30" s="417"/>
      <c r="E30" s="417"/>
      <c r="F30" s="417"/>
      <c r="G30" s="417"/>
      <c r="H30" s="417"/>
      <c r="I30" s="417"/>
      <c r="J30" s="417"/>
      <c r="K30" s="417"/>
      <c r="L30" s="417"/>
      <c r="M30" s="417"/>
      <c r="N30" s="417"/>
      <c r="O30" s="417"/>
      <c r="P30" s="417"/>
      <c r="Q30" s="417"/>
      <c r="R30" s="417"/>
      <c r="S30" s="417"/>
      <c r="T30" s="417"/>
      <c r="U30" s="417"/>
      <c r="V30" s="417"/>
      <c r="W30" s="417"/>
      <c r="X30" s="417"/>
      <c r="Y30" s="417"/>
      <c r="Z30" s="417"/>
      <c r="AA30" s="417"/>
      <c r="AB30" s="417"/>
      <c r="AC30" s="417"/>
    </row>
    <row r="31" spans="1:29" x14ac:dyDescent="0.2">
      <c r="A31" s="417"/>
      <c r="B31" s="417"/>
      <c r="C31" s="417"/>
      <c r="D31" s="417"/>
      <c r="E31" s="417"/>
      <c r="F31" s="417"/>
      <c r="G31" s="417"/>
      <c r="H31" s="417"/>
      <c r="I31" s="417"/>
      <c r="J31" s="417"/>
      <c r="K31" s="417"/>
      <c r="L31" s="417"/>
      <c r="M31" s="417"/>
      <c r="N31" s="417"/>
      <c r="O31" s="417"/>
      <c r="P31" s="417"/>
      <c r="Q31" s="417"/>
      <c r="R31" s="417"/>
      <c r="S31" s="417"/>
      <c r="T31" s="417"/>
      <c r="U31" s="417"/>
      <c r="V31" s="417"/>
      <c r="W31" s="417"/>
      <c r="X31" s="417"/>
      <c r="Y31" s="417"/>
      <c r="Z31" s="417"/>
      <c r="AA31" s="417"/>
      <c r="AB31" s="417"/>
      <c r="AC31" s="417"/>
    </row>
    <row r="32" spans="1:29" x14ac:dyDescent="0.2">
      <c r="A32" s="417"/>
      <c r="B32" s="417"/>
      <c r="C32" s="417"/>
      <c r="D32" s="417"/>
      <c r="E32" s="417"/>
      <c r="F32" s="417"/>
      <c r="G32" s="417"/>
      <c r="H32" s="417"/>
      <c r="I32" s="417"/>
      <c r="J32" s="417"/>
      <c r="K32" s="417"/>
      <c r="L32" s="417"/>
      <c r="M32" s="417"/>
      <c r="N32" s="417"/>
      <c r="O32" s="417"/>
      <c r="P32" s="417"/>
      <c r="Q32" s="417"/>
      <c r="R32" s="417"/>
      <c r="S32" s="417"/>
      <c r="T32" s="417"/>
      <c r="U32" s="417"/>
      <c r="V32" s="417"/>
      <c r="W32" s="417"/>
      <c r="X32" s="417"/>
      <c r="Y32" s="417"/>
      <c r="Z32" s="417"/>
      <c r="AA32" s="417"/>
      <c r="AB32" s="417"/>
      <c r="AC32" s="417"/>
    </row>
    <row r="33" spans="1:29" x14ac:dyDescent="0.2">
      <c r="A33" s="417"/>
      <c r="B33" s="417"/>
      <c r="C33" s="417"/>
      <c r="D33" s="417"/>
      <c r="E33" s="417"/>
      <c r="F33" s="417"/>
      <c r="G33" s="417"/>
      <c r="H33" s="417"/>
      <c r="I33" s="417"/>
      <c r="J33" s="417"/>
      <c r="K33" s="417"/>
      <c r="L33" s="417"/>
      <c r="M33" s="417"/>
      <c r="N33" s="417"/>
      <c r="O33" s="417"/>
      <c r="P33" s="417"/>
      <c r="Q33" s="417"/>
      <c r="R33" s="417"/>
      <c r="S33" s="417"/>
      <c r="T33" s="417"/>
      <c r="U33" s="417"/>
      <c r="V33" s="417"/>
      <c r="W33" s="417"/>
      <c r="X33" s="417"/>
      <c r="Y33" s="417"/>
      <c r="Z33" s="417"/>
      <c r="AA33" s="417"/>
      <c r="AB33" s="417"/>
      <c r="AC33" s="417"/>
    </row>
    <row r="34" spans="1:29" x14ac:dyDescent="0.2">
      <c r="A34" s="417"/>
      <c r="B34" s="417"/>
      <c r="C34" s="417"/>
      <c r="D34" s="417"/>
      <c r="E34" s="417"/>
      <c r="F34" s="417"/>
      <c r="G34" s="417"/>
      <c r="H34" s="417"/>
      <c r="I34" s="417"/>
      <c r="J34" s="417"/>
      <c r="K34" s="417"/>
      <c r="L34" s="417"/>
      <c r="M34" s="417"/>
      <c r="N34" s="417"/>
      <c r="O34" s="417"/>
      <c r="P34" s="417"/>
      <c r="Q34" s="417"/>
      <c r="R34" s="417"/>
      <c r="S34" s="417"/>
      <c r="T34" s="417"/>
      <c r="U34" s="417"/>
      <c r="V34" s="417"/>
      <c r="W34" s="417"/>
      <c r="X34" s="417"/>
      <c r="Y34" s="417"/>
      <c r="Z34" s="417"/>
      <c r="AA34" s="417"/>
      <c r="AB34" s="417"/>
      <c r="AC34" s="417"/>
    </row>
    <row r="35" spans="1:29" x14ac:dyDescent="0.2">
      <c r="A35" s="417"/>
      <c r="B35" s="417"/>
      <c r="C35" s="417"/>
      <c r="D35" s="417"/>
      <c r="E35" s="417"/>
      <c r="F35" s="417"/>
      <c r="G35" s="417"/>
      <c r="H35" s="417"/>
      <c r="I35" s="417"/>
      <c r="J35" s="417"/>
      <c r="K35" s="417"/>
      <c r="L35" s="417"/>
      <c r="M35" s="417"/>
      <c r="N35" s="417"/>
      <c r="O35" s="417"/>
      <c r="P35" s="417"/>
      <c r="Q35" s="417"/>
      <c r="R35" s="417"/>
      <c r="S35" s="417"/>
      <c r="T35" s="417"/>
      <c r="U35" s="417"/>
      <c r="V35" s="417"/>
      <c r="W35" s="417"/>
      <c r="X35" s="417"/>
      <c r="Y35" s="417"/>
      <c r="Z35" s="417"/>
      <c r="AA35" s="417"/>
      <c r="AB35" s="417"/>
      <c r="AC35" s="417"/>
    </row>
    <row r="36" spans="1:29" x14ac:dyDescent="0.2">
      <c r="A36" s="417"/>
      <c r="B36" s="417"/>
      <c r="C36" s="417"/>
      <c r="D36" s="417"/>
      <c r="E36" s="417"/>
      <c r="F36" s="417"/>
      <c r="G36" s="417"/>
      <c r="H36" s="417"/>
      <c r="I36" s="417"/>
      <c r="J36" s="417"/>
      <c r="K36" s="417"/>
      <c r="L36" s="417"/>
      <c r="M36" s="417"/>
      <c r="N36" s="417"/>
      <c r="O36" s="417"/>
      <c r="P36" s="417"/>
      <c r="Q36" s="417"/>
      <c r="R36" s="417"/>
      <c r="S36" s="417"/>
      <c r="T36" s="417"/>
      <c r="U36" s="417"/>
      <c r="V36" s="417"/>
      <c r="W36" s="417"/>
      <c r="X36" s="417"/>
      <c r="Y36" s="417"/>
      <c r="Z36" s="417"/>
      <c r="AA36" s="417"/>
      <c r="AB36" s="417"/>
      <c r="AC36" s="417"/>
    </row>
    <row r="37" spans="1:29" x14ac:dyDescent="0.2">
      <c r="A37" s="417"/>
      <c r="B37" s="417"/>
      <c r="C37" s="417"/>
      <c r="D37" s="417"/>
      <c r="E37" s="417"/>
      <c r="F37" s="417"/>
      <c r="G37" s="417"/>
      <c r="H37" s="417"/>
      <c r="I37" s="417"/>
      <c r="J37" s="417"/>
      <c r="K37" s="417"/>
      <c r="L37" s="417"/>
      <c r="M37" s="417"/>
      <c r="N37" s="417"/>
      <c r="O37" s="417"/>
      <c r="P37" s="417"/>
      <c r="Q37" s="417"/>
      <c r="R37" s="417"/>
      <c r="S37" s="417"/>
      <c r="T37" s="417"/>
      <c r="U37" s="417"/>
      <c r="V37" s="417"/>
      <c r="W37" s="417"/>
      <c r="X37" s="417"/>
      <c r="Y37" s="417"/>
      <c r="Z37" s="417"/>
      <c r="AA37" s="417"/>
      <c r="AB37" s="417"/>
      <c r="AC37" s="417"/>
    </row>
    <row r="38" spans="1:29" x14ac:dyDescent="0.2">
      <c r="A38" s="417"/>
      <c r="B38" s="417"/>
      <c r="C38" s="417"/>
      <c r="D38" s="417"/>
      <c r="E38" s="417"/>
      <c r="F38" s="417"/>
      <c r="G38" s="417"/>
      <c r="H38" s="417"/>
      <c r="I38" s="417"/>
      <c r="J38" s="417"/>
      <c r="K38" s="417"/>
      <c r="L38" s="417"/>
      <c r="M38" s="417"/>
      <c r="N38" s="417"/>
      <c r="O38" s="417"/>
      <c r="P38" s="417"/>
      <c r="Q38" s="417"/>
      <c r="R38" s="417"/>
      <c r="S38" s="417"/>
      <c r="T38" s="417"/>
      <c r="U38" s="417"/>
      <c r="V38" s="417"/>
      <c r="W38" s="417"/>
      <c r="X38" s="417"/>
      <c r="Y38" s="417"/>
      <c r="Z38" s="417"/>
      <c r="AA38" s="417"/>
      <c r="AB38" s="417"/>
      <c r="AC38" s="417"/>
    </row>
    <row r="39" spans="1:29" x14ac:dyDescent="0.2">
      <c r="A39" s="417"/>
      <c r="B39" s="417"/>
      <c r="C39" s="417"/>
      <c r="D39" s="417"/>
      <c r="E39" s="417"/>
      <c r="F39" s="417"/>
      <c r="G39" s="417"/>
      <c r="H39" s="417"/>
      <c r="I39" s="417"/>
      <c r="J39" s="417"/>
      <c r="K39" s="417"/>
      <c r="L39" s="417"/>
      <c r="M39" s="417"/>
      <c r="N39" s="417"/>
      <c r="O39" s="417"/>
      <c r="P39" s="417"/>
      <c r="Q39" s="417"/>
      <c r="R39" s="417"/>
      <c r="S39" s="417"/>
      <c r="T39" s="417"/>
      <c r="U39" s="417"/>
      <c r="V39" s="417"/>
      <c r="W39" s="417"/>
      <c r="X39" s="417"/>
      <c r="Y39" s="417"/>
      <c r="Z39" s="417"/>
      <c r="AA39" s="417"/>
      <c r="AB39" s="417"/>
      <c r="AC39" s="417"/>
    </row>
    <row r="40" spans="1:29" x14ac:dyDescent="0.2">
      <c r="A40" s="417"/>
      <c r="B40" s="417"/>
      <c r="C40" s="417"/>
      <c r="D40" s="417"/>
      <c r="E40" s="417"/>
      <c r="F40" s="417"/>
      <c r="G40" s="417"/>
      <c r="H40" s="417"/>
      <c r="I40" s="417"/>
      <c r="J40" s="417"/>
      <c r="K40" s="417"/>
      <c r="L40" s="417"/>
      <c r="M40" s="417"/>
      <c r="N40" s="417"/>
      <c r="O40" s="417"/>
      <c r="P40" s="417"/>
      <c r="Q40" s="417"/>
      <c r="R40" s="417"/>
      <c r="S40" s="417"/>
      <c r="T40" s="417"/>
      <c r="U40" s="417"/>
      <c r="V40" s="417"/>
      <c r="W40" s="417"/>
      <c r="X40" s="417"/>
      <c r="Y40" s="417"/>
      <c r="Z40" s="417"/>
      <c r="AA40" s="417"/>
      <c r="AB40" s="417"/>
      <c r="AC40" s="417"/>
    </row>
    <row r="41" spans="1:29" x14ac:dyDescent="0.2">
      <c r="A41" s="417"/>
      <c r="B41" s="417"/>
      <c r="C41" s="417"/>
      <c r="D41" s="417"/>
      <c r="E41" s="417"/>
      <c r="F41" s="417"/>
      <c r="G41" s="417"/>
      <c r="H41" s="417"/>
      <c r="I41" s="417"/>
      <c r="J41" s="417"/>
      <c r="K41" s="417"/>
      <c r="L41" s="417"/>
      <c r="M41" s="417"/>
      <c r="N41" s="417"/>
      <c r="O41" s="417"/>
      <c r="P41" s="417"/>
      <c r="Q41" s="417"/>
      <c r="R41" s="417"/>
      <c r="S41" s="417"/>
      <c r="T41" s="417"/>
      <c r="U41" s="417"/>
      <c r="V41" s="417"/>
      <c r="W41" s="417"/>
      <c r="X41" s="417"/>
      <c r="Y41" s="417"/>
      <c r="Z41" s="417"/>
      <c r="AA41" s="417"/>
      <c r="AB41" s="417"/>
      <c r="AC41" s="417"/>
    </row>
    <row r="42" spans="1:29" x14ac:dyDescent="0.2">
      <c r="A42" s="417"/>
      <c r="B42" s="417"/>
      <c r="C42" s="417"/>
      <c r="D42" s="417"/>
      <c r="E42" s="417"/>
      <c r="F42" s="417"/>
      <c r="G42" s="417"/>
      <c r="H42" s="417"/>
      <c r="I42" s="417"/>
      <c r="J42" s="417"/>
      <c r="K42" s="417"/>
      <c r="L42" s="417"/>
      <c r="M42" s="417"/>
      <c r="N42" s="417"/>
      <c r="O42" s="417"/>
      <c r="P42" s="417"/>
      <c r="Q42" s="417"/>
      <c r="R42" s="417"/>
      <c r="S42" s="417"/>
      <c r="T42" s="417"/>
      <c r="U42" s="417"/>
      <c r="V42" s="417"/>
      <c r="W42" s="417"/>
      <c r="X42" s="417"/>
      <c r="Y42" s="417"/>
      <c r="Z42" s="417"/>
      <c r="AA42" s="417"/>
      <c r="AB42" s="417"/>
      <c r="AC42" s="417"/>
    </row>
    <row r="43" spans="1:29" x14ac:dyDescent="0.2">
      <c r="A43" s="417"/>
      <c r="B43" s="417"/>
      <c r="C43" s="417"/>
      <c r="D43" s="417"/>
      <c r="E43" s="417"/>
      <c r="F43" s="417"/>
      <c r="G43" s="417"/>
      <c r="H43" s="417"/>
      <c r="I43" s="417"/>
      <c r="J43" s="417"/>
      <c r="K43" s="417"/>
      <c r="L43" s="417"/>
      <c r="M43" s="417"/>
      <c r="N43" s="417"/>
      <c r="O43" s="417"/>
      <c r="P43" s="417"/>
      <c r="Q43" s="417"/>
      <c r="R43" s="417"/>
      <c r="S43" s="417"/>
      <c r="T43" s="417"/>
      <c r="U43" s="417"/>
      <c r="V43" s="417"/>
      <c r="W43" s="417"/>
      <c r="X43" s="417"/>
      <c r="Y43" s="417"/>
      <c r="Z43" s="417"/>
      <c r="AA43" s="417"/>
      <c r="AB43" s="417"/>
      <c r="AC43" s="417"/>
    </row>
    <row r="44" spans="1:29" x14ac:dyDescent="0.2">
      <c r="A44" s="417"/>
      <c r="B44" s="417"/>
      <c r="C44" s="417"/>
      <c r="D44" s="417"/>
      <c r="E44" s="417"/>
      <c r="F44" s="417"/>
      <c r="G44" s="417"/>
      <c r="H44" s="417"/>
      <c r="I44" s="417"/>
      <c r="J44" s="417"/>
      <c r="K44" s="417"/>
      <c r="L44" s="417"/>
      <c r="M44" s="417"/>
      <c r="N44" s="417"/>
      <c r="O44" s="417"/>
      <c r="P44" s="417"/>
      <c r="Q44" s="417"/>
      <c r="R44" s="417"/>
      <c r="S44" s="417"/>
      <c r="T44" s="417"/>
      <c r="U44" s="417"/>
      <c r="V44" s="417"/>
      <c r="W44" s="417"/>
      <c r="X44" s="417"/>
      <c r="Y44" s="417"/>
      <c r="Z44" s="417"/>
      <c r="AA44" s="417"/>
      <c r="AB44" s="417"/>
      <c r="AC44" s="417"/>
    </row>
    <row r="45" spans="1:29" x14ac:dyDescent="0.2">
      <c r="A45" s="417"/>
      <c r="B45" s="417"/>
      <c r="C45" s="417"/>
      <c r="D45" s="417"/>
      <c r="E45" s="417"/>
      <c r="F45" s="417"/>
      <c r="G45" s="417"/>
      <c r="H45" s="417"/>
      <c r="I45" s="417"/>
      <c r="J45" s="417"/>
      <c r="K45" s="417"/>
      <c r="L45" s="417"/>
      <c r="M45" s="417"/>
      <c r="N45" s="417"/>
      <c r="O45" s="417"/>
      <c r="P45" s="417"/>
      <c r="Q45" s="417"/>
      <c r="R45" s="417"/>
      <c r="S45" s="417"/>
      <c r="T45" s="417"/>
      <c r="U45" s="417"/>
      <c r="V45" s="417"/>
      <c r="W45" s="417"/>
      <c r="X45" s="417"/>
      <c r="Y45" s="417"/>
      <c r="Z45" s="417"/>
      <c r="AA45" s="417"/>
      <c r="AB45" s="417"/>
      <c r="AC45" s="417"/>
    </row>
    <row r="46" spans="1:29" x14ac:dyDescent="0.2">
      <c r="A46" s="417"/>
      <c r="B46" s="417"/>
      <c r="C46" s="417"/>
      <c r="D46" s="417"/>
      <c r="E46" s="417"/>
      <c r="F46" s="417"/>
      <c r="G46" s="417"/>
      <c r="H46" s="417"/>
      <c r="I46" s="417"/>
      <c r="J46" s="417"/>
      <c r="K46" s="417"/>
      <c r="L46" s="417"/>
      <c r="M46" s="417"/>
      <c r="N46" s="417"/>
      <c r="O46" s="417"/>
      <c r="P46" s="417"/>
      <c r="Q46" s="417"/>
      <c r="R46" s="417"/>
      <c r="S46" s="417"/>
      <c r="T46" s="417"/>
      <c r="U46" s="417"/>
      <c r="V46" s="417"/>
      <c r="W46" s="417"/>
      <c r="X46" s="417"/>
      <c r="Y46" s="417"/>
      <c r="Z46" s="417"/>
      <c r="AA46" s="417"/>
      <c r="AB46" s="417"/>
      <c r="AC46" s="417"/>
    </row>
    <row r="47" spans="1:29" x14ac:dyDescent="0.2">
      <c r="A47" s="417"/>
      <c r="B47" s="417"/>
      <c r="C47" s="417"/>
      <c r="D47" s="417"/>
      <c r="E47" s="417"/>
      <c r="F47" s="417"/>
      <c r="G47" s="417"/>
      <c r="H47" s="417"/>
      <c r="I47" s="417"/>
      <c r="J47" s="417"/>
      <c r="K47" s="417"/>
      <c r="L47" s="417"/>
      <c r="M47" s="417"/>
      <c r="N47" s="417"/>
      <c r="O47" s="417"/>
      <c r="P47" s="417"/>
      <c r="Q47" s="417"/>
      <c r="R47" s="417"/>
      <c r="S47" s="417"/>
      <c r="T47" s="417"/>
      <c r="U47" s="417"/>
      <c r="V47" s="417"/>
      <c r="W47" s="417"/>
      <c r="X47" s="417"/>
      <c r="Y47" s="417"/>
      <c r="Z47" s="417"/>
      <c r="AA47" s="417"/>
      <c r="AB47" s="417"/>
      <c r="AC47" s="417"/>
    </row>
    <row r="48" spans="1:29" x14ac:dyDescent="0.2">
      <c r="A48" s="417"/>
      <c r="B48" s="417"/>
      <c r="C48" s="417"/>
      <c r="D48" s="417"/>
      <c r="E48" s="417"/>
      <c r="F48" s="417"/>
      <c r="G48" s="417"/>
      <c r="H48" s="417"/>
      <c r="I48" s="417"/>
      <c r="J48" s="417"/>
      <c r="K48" s="417"/>
      <c r="L48" s="417"/>
      <c r="M48" s="417"/>
      <c r="N48" s="417"/>
      <c r="O48" s="417"/>
      <c r="P48" s="417"/>
      <c r="Q48" s="417"/>
      <c r="R48" s="417"/>
      <c r="S48" s="417"/>
      <c r="T48" s="417"/>
      <c r="U48" s="417"/>
      <c r="V48" s="417"/>
      <c r="W48" s="417"/>
      <c r="X48" s="417"/>
      <c r="Y48" s="417"/>
      <c r="Z48" s="417"/>
      <c r="AA48" s="417"/>
      <c r="AB48" s="417"/>
      <c r="AC48" s="417"/>
    </row>
    <row r="49" spans="1:29" x14ac:dyDescent="0.2">
      <c r="A49" s="417"/>
      <c r="B49" s="417"/>
      <c r="C49" s="417"/>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row>
    <row r="50" spans="1:29" x14ac:dyDescent="0.2">
      <c r="A50" s="417"/>
      <c r="B50" s="417"/>
      <c r="C50" s="417"/>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row>
    <row r="51" spans="1:29" x14ac:dyDescent="0.2">
      <c r="A51" s="417"/>
      <c r="B51" s="417"/>
      <c r="C51" s="417"/>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row>
    <row r="52" spans="1:29" x14ac:dyDescent="0.2">
      <c r="A52" s="417"/>
      <c r="B52" s="417"/>
      <c r="C52" s="417"/>
      <c r="D52" s="417"/>
      <c r="E52" s="417"/>
      <c r="F52" s="417"/>
      <c r="G52" s="417"/>
      <c r="H52" s="417"/>
      <c r="I52" s="417"/>
      <c r="J52" s="417"/>
      <c r="K52" s="417"/>
      <c r="L52" s="417"/>
      <c r="M52" s="417"/>
      <c r="N52" s="417"/>
      <c r="O52" s="417"/>
      <c r="P52" s="417"/>
      <c r="Q52" s="417"/>
      <c r="R52" s="417"/>
      <c r="S52" s="417"/>
      <c r="T52" s="417"/>
      <c r="U52" s="417"/>
      <c r="V52" s="417"/>
      <c r="W52" s="417"/>
      <c r="X52" s="417"/>
      <c r="Y52" s="417"/>
      <c r="Z52" s="417"/>
      <c r="AA52" s="417"/>
      <c r="AB52" s="417"/>
      <c r="AC52" s="417"/>
    </row>
    <row r="53" spans="1:29" x14ac:dyDescent="0.2">
      <c r="A53" s="417"/>
      <c r="B53" s="417"/>
      <c r="C53" s="417"/>
      <c r="D53" s="417"/>
      <c r="E53" s="417"/>
      <c r="F53" s="417"/>
      <c r="G53" s="417"/>
      <c r="H53" s="417"/>
      <c r="I53" s="417"/>
      <c r="J53" s="417"/>
      <c r="K53" s="417"/>
      <c r="L53" s="417"/>
      <c r="M53" s="417"/>
      <c r="N53" s="417"/>
      <c r="O53" s="417"/>
      <c r="P53" s="417"/>
      <c r="Q53" s="417"/>
      <c r="R53" s="417"/>
      <c r="S53" s="417"/>
      <c r="T53" s="417"/>
      <c r="U53" s="417"/>
      <c r="V53" s="417"/>
      <c r="W53" s="417"/>
      <c r="X53" s="417"/>
      <c r="Y53" s="417"/>
      <c r="Z53" s="417"/>
      <c r="AA53" s="417"/>
      <c r="AB53" s="417"/>
      <c r="AC53" s="417"/>
    </row>
    <row r="54" spans="1:29" x14ac:dyDescent="0.2">
      <c r="A54" s="417"/>
      <c r="B54" s="417"/>
      <c r="C54" s="417"/>
      <c r="D54" s="417"/>
      <c r="E54" s="417"/>
      <c r="F54" s="417"/>
      <c r="G54" s="417"/>
      <c r="H54" s="417"/>
      <c r="I54" s="417"/>
      <c r="J54" s="417"/>
      <c r="K54" s="417"/>
      <c r="L54" s="417"/>
      <c r="M54" s="417"/>
      <c r="N54" s="417"/>
      <c r="O54" s="417"/>
      <c r="P54" s="417"/>
      <c r="Q54" s="417"/>
      <c r="R54" s="417"/>
      <c r="S54" s="417"/>
      <c r="T54" s="417"/>
      <c r="U54" s="417"/>
      <c r="V54" s="417"/>
      <c r="W54" s="417"/>
      <c r="X54" s="417"/>
      <c r="Y54" s="417"/>
      <c r="Z54" s="417"/>
      <c r="AA54" s="417"/>
      <c r="AB54" s="417"/>
      <c r="AC54" s="417"/>
    </row>
    <row r="55" spans="1:29" x14ac:dyDescent="0.2">
      <c r="A55" s="417"/>
      <c r="B55" s="417"/>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row>
    <row r="56" spans="1:29" x14ac:dyDescent="0.2">
      <c r="A56" s="417"/>
      <c r="B56" s="417"/>
      <c r="C56" s="417"/>
      <c r="D56" s="417"/>
      <c r="E56" s="417"/>
      <c r="F56" s="417"/>
      <c r="G56" s="417"/>
      <c r="H56" s="417"/>
      <c r="I56" s="417"/>
      <c r="J56" s="417"/>
      <c r="K56" s="417"/>
      <c r="L56" s="417"/>
      <c r="M56" s="417"/>
      <c r="N56" s="417"/>
      <c r="O56" s="417"/>
      <c r="P56" s="417"/>
      <c r="Q56" s="417"/>
      <c r="R56" s="417"/>
      <c r="S56" s="417"/>
      <c r="T56" s="417"/>
      <c r="U56" s="417"/>
      <c r="V56" s="417"/>
      <c r="W56" s="417"/>
      <c r="X56" s="417"/>
      <c r="Y56" s="417"/>
      <c r="Z56" s="417"/>
      <c r="AA56" s="417"/>
      <c r="AB56" s="417"/>
      <c r="AC56" s="417"/>
    </row>
    <row r="57" spans="1:29" x14ac:dyDescent="0.2">
      <c r="A57" s="417"/>
      <c r="B57" s="417"/>
      <c r="C57" s="417"/>
      <c r="D57" s="417"/>
      <c r="E57" s="417"/>
      <c r="F57" s="417"/>
      <c r="G57" s="417"/>
      <c r="H57" s="417"/>
      <c r="I57" s="417"/>
      <c r="J57" s="417"/>
      <c r="K57" s="417"/>
      <c r="L57" s="417"/>
      <c r="M57" s="417"/>
      <c r="N57" s="417"/>
      <c r="O57" s="417"/>
      <c r="P57" s="417"/>
      <c r="Q57" s="417"/>
      <c r="R57" s="417"/>
      <c r="S57" s="417"/>
      <c r="T57" s="417"/>
      <c r="U57" s="417"/>
      <c r="V57" s="417"/>
      <c r="W57" s="417"/>
      <c r="X57" s="417"/>
      <c r="Y57" s="417"/>
      <c r="Z57" s="417"/>
      <c r="AA57" s="417"/>
      <c r="AB57" s="417"/>
      <c r="AC57" s="417"/>
    </row>
    <row r="58" spans="1:29" x14ac:dyDescent="0.2">
      <c r="A58" s="417"/>
      <c r="B58" s="417"/>
      <c r="C58" s="417"/>
      <c r="D58" s="417"/>
      <c r="E58" s="417"/>
      <c r="F58" s="417"/>
      <c r="G58" s="417"/>
      <c r="H58" s="417"/>
      <c r="I58" s="417"/>
      <c r="J58" s="417"/>
      <c r="K58" s="417"/>
      <c r="L58" s="417"/>
      <c r="M58" s="417"/>
      <c r="N58" s="417"/>
      <c r="O58" s="417"/>
      <c r="P58" s="417"/>
      <c r="Q58" s="417"/>
      <c r="R58" s="417"/>
      <c r="S58" s="417"/>
      <c r="T58" s="417"/>
      <c r="U58" s="417"/>
      <c r="V58" s="417"/>
      <c r="W58" s="417"/>
      <c r="X58" s="417"/>
      <c r="Y58" s="417"/>
      <c r="Z58" s="417"/>
      <c r="AA58" s="417"/>
      <c r="AB58" s="417"/>
      <c r="AC58" s="417"/>
    </row>
    <row r="59" spans="1:29" x14ac:dyDescent="0.2">
      <c r="A59" s="417"/>
      <c r="B59" s="417"/>
      <c r="C59" s="417"/>
      <c r="D59" s="417"/>
      <c r="E59" s="417"/>
      <c r="F59" s="417"/>
      <c r="G59" s="417"/>
      <c r="H59" s="417"/>
      <c r="I59" s="417"/>
      <c r="J59" s="417"/>
      <c r="K59" s="417"/>
      <c r="L59" s="417"/>
      <c r="M59" s="417"/>
      <c r="N59" s="417"/>
      <c r="O59" s="417"/>
      <c r="P59" s="417"/>
      <c r="Q59" s="417"/>
      <c r="R59" s="417"/>
      <c r="S59" s="417"/>
      <c r="T59" s="417"/>
      <c r="U59" s="417"/>
      <c r="V59" s="417"/>
      <c r="W59" s="417"/>
      <c r="X59" s="417"/>
      <c r="Y59" s="417"/>
      <c r="Z59" s="417"/>
      <c r="AA59" s="417"/>
      <c r="AB59" s="417"/>
      <c r="AC59" s="417"/>
    </row>
    <row r="60" spans="1:29" x14ac:dyDescent="0.2">
      <c r="A60" s="417"/>
      <c r="B60" s="417"/>
      <c r="C60" s="417"/>
      <c r="D60" s="417"/>
      <c r="E60" s="417"/>
      <c r="F60" s="417"/>
      <c r="G60" s="417"/>
      <c r="H60" s="417"/>
      <c r="I60" s="417"/>
      <c r="J60" s="417"/>
      <c r="K60" s="417"/>
      <c r="L60" s="417"/>
      <c r="M60" s="417"/>
      <c r="N60" s="417"/>
      <c r="O60" s="417"/>
      <c r="P60" s="417"/>
      <c r="Q60" s="417"/>
      <c r="R60" s="417"/>
      <c r="S60" s="417"/>
      <c r="T60" s="417"/>
      <c r="U60" s="417"/>
      <c r="V60" s="417"/>
      <c r="W60" s="417"/>
      <c r="X60" s="417"/>
      <c r="Y60" s="417"/>
      <c r="Z60" s="417"/>
      <c r="AA60" s="417"/>
      <c r="AB60" s="417"/>
      <c r="AC60" s="417"/>
    </row>
    <row r="61" spans="1:29" x14ac:dyDescent="0.2">
      <c r="A61" s="417"/>
      <c r="B61" s="417"/>
      <c r="C61" s="417"/>
      <c r="D61" s="417"/>
      <c r="E61" s="417"/>
      <c r="F61" s="417"/>
      <c r="G61" s="417"/>
      <c r="H61" s="417"/>
      <c r="I61" s="417"/>
      <c r="J61" s="417"/>
      <c r="K61" s="417"/>
      <c r="L61" s="417"/>
      <c r="M61" s="417"/>
      <c r="N61" s="417"/>
      <c r="O61" s="417"/>
      <c r="P61" s="417"/>
      <c r="Q61" s="417"/>
      <c r="R61" s="417"/>
      <c r="S61" s="417"/>
      <c r="T61" s="417"/>
      <c r="U61" s="417"/>
      <c r="V61" s="417"/>
      <c r="W61" s="417"/>
      <c r="X61" s="417"/>
      <c r="Y61" s="417"/>
      <c r="Z61" s="417"/>
      <c r="AA61" s="417"/>
      <c r="AB61" s="417"/>
      <c r="AC61" s="417"/>
    </row>
    <row r="62" spans="1:29" x14ac:dyDescent="0.2">
      <c r="A62" s="417"/>
      <c r="B62" s="417"/>
      <c r="C62" s="417"/>
      <c r="D62" s="417"/>
      <c r="E62" s="417"/>
      <c r="F62" s="417"/>
      <c r="G62" s="417"/>
      <c r="H62" s="417"/>
      <c r="I62" s="417"/>
      <c r="J62" s="417"/>
      <c r="K62" s="417"/>
      <c r="L62" s="417"/>
      <c r="M62" s="417"/>
      <c r="N62" s="417"/>
      <c r="O62" s="417"/>
      <c r="P62" s="417"/>
      <c r="Q62" s="417"/>
      <c r="R62" s="417"/>
      <c r="S62" s="417"/>
      <c r="T62" s="417"/>
      <c r="U62" s="417"/>
      <c r="V62" s="417"/>
      <c r="W62" s="417"/>
      <c r="X62" s="417"/>
      <c r="Y62" s="417"/>
      <c r="Z62" s="417"/>
      <c r="AA62" s="417"/>
      <c r="AB62" s="417"/>
      <c r="AC62" s="417"/>
    </row>
    <row r="63" spans="1:29" x14ac:dyDescent="0.2">
      <c r="A63" s="417"/>
      <c r="B63" s="417"/>
      <c r="C63" s="417"/>
      <c r="D63" s="417"/>
      <c r="E63" s="417"/>
      <c r="F63" s="417"/>
      <c r="G63" s="417"/>
      <c r="H63" s="417"/>
      <c r="I63" s="417"/>
      <c r="J63" s="417"/>
      <c r="K63" s="417"/>
      <c r="L63" s="417"/>
      <c r="M63" s="417"/>
      <c r="N63" s="417"/>
      <c r="O63" s="417"/>
      <c r="P63" s="417"/>
      <c r="Q63" s="417"/>
      <c r="R63" s="417"/>
      <c r="S63" s="417"/>
      <c r="T63" s="417"/>
      <c r="U63" s="417"/>
      <c r="V63" s="417"/>
      <c r="W63" s="417"/>
      <c r="X63" s="417"/>
      <c r="Y63" s="417"/>
      <c r="Z63" s="417"/>
      <c r="AA63" s="417"/>
      <c r="AB63" s="417"/>
      <c r="AC63" s="417"/>
    </row>
    <row r="64" spans="1:29" x14ac:dyDescent="0.2">
      <c r="A64" s="417"/>
      <c r="B64" s="417"/>
      <c r="C64" s="417"/>
      <c r="D64" s="417"/>
      <c r="E64" s="417"/>
      <c r="F64" s="417"/>
      <c r="G64" s="417"/>
      <c r="H64" s="417"/>
      <c r="I64" s="417"/>
      <c r="J64" s="417"/>
      <c r="K64" s="417"/>
      <c r="L64" s="417"/>
      <c r="M64" s="417"/>
      <c r="N64" s="417"/>
      <c r="O64" s="417"/>
      <c r="P64" s="417"/>
      <c r="Q64" s="417"/>
      <c r="R64" s="417"/>
      <c r="S64" s="417"/>
      <c r="T64" s="417"/>
      <c r="U64" s="417"/>
      <c r="V64" s="417"/>
      <c r="W64" s="417"/>
      <c r="X64" s="417"/>
      <c r="Y64" s="417"/>
      <c r="Z64" s="417"/>
      <c r="AA64" s="417"/>
      <c r="AB64" s="417"/>
      <c r="AC64" s="417"/>
    </row>
    <row r="65" spans="1:29" x14ac:dyDescent="0.2">
      <c r="A65" s="417"/>
      <c r="B65" s="417"/>
      <c r="C65" s="417"/>
      <c r="D65" s="417"/>
      <c r="E65" s="417"/>
      <c r="F65" s="417"/>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row>
    <row r="66" spans="1:29" x14ac:dyDescent="0.2">
      <c r="A66" s="417"/>
      <c r="B66" s="417"/>
      <c r="C66" s="417"/>
      <c r="D66" s="417"/>
      <c r="E66" s="417"/>
      <c r="F66" s="417"/>
      <c r="G66" s="417"/>
      <c r="H66" s="417"/>
      <c r="I66" s="417"/>
      <c r="J66" s="417"/>
      <c r="K66" s="417"/>
      <c r="L66" s="417"/>
      <c r="M66" s="417"/>
      <c r="N66" s="417"/>
      <c r="O66" s="417"/>
      <c r="P66" s="417"/>
      <c r="Q66" s="417"/>
      <c r="R66" s="417"/>
      <c r="S66" s="417"/>
      <c r="T66" s="417"/>
      <c r="U66" s="417"/>
      <c r="V66" s="417"/>
      <c r="W66" s="417"/>
      <c r="X66" s="417"/>
      <c r="Y66" s="417"/>
      <c r="Z66" s="417"/>
      <c r="AA66" s="417"/>
      <c r="AB66" s="417"/>
      <c r="AC66" s="417"/>
    </row>
    <row r="67" spans="1:29" x14ac:dyDescent="0.2">
      <c r="A67" s="417"/>
      <c r="B67" s="417"/>
      <c r="C67" s="417"/>
      <c r="D67" s="417"/>
      <c r="E67" s="417"/>
      <c r="F67" s="417"/>
      <c r="G67" s="417"/>
      <c r="H67" s="417"/>
      <c r="I67" s="417"/>
      <c r="J67" s="417"/>
      <c r="K67" s="417"/>
      <c r="L67" s="417"/>
      <c r="M67" s="417"/>
      <c r="N67" s="417"/>
      <c r="O67" s="417"/>
      <c r="P67" s="417"/>
      <c r="Q67" s="417"/>
      <c r="R67" s="417"/>
      <c r="S67" s="417"/>
      <c r="T67" s="417"/>
      <c r="U67" s="417"/>
      <c r="V67" s="417"/>
      <c r="W67" s="417"/>
      <c r="X67" s="417"/>
      <c r="Y67" s="417"/>
      <c r="Z67" s="417"/>
      <c r="AA67" s="417"/>
      <c r="AB67" s="417"/>
      <c r="AC67" s="417"/>
    </row>
    <row r="68" spans="1:29" x14ac:dyDescent="0.2">
      <c r="A68" s="417"/>
      <c r="B68" s="417"/>
      <c r="C68" s="417"/>
      <c r="D68" s="417"/>
      <c r="E68" s="417"/>
      <c r="F68" s="417"/>
      <c r="G68" s="417"/>
      <c r="H68" s="417"/>
      <c r="I68" s="417"/>
      <c r="J68" s="417"/>
      <c r="K68" s="417"/>
      <c r="L68" s="417"/>
      <c r="M68" s="417"/>
      <c r="N68" s="417"/>
      <c r="O68" s="417"/>
      <c r="P68" s="417"/>
      <c r="Q68" s="417"/>
      <c r="R68" s="417"/>
      <c r="S68" s="417"/>
      <c r="T68" s="417"/>
      <c r="U68" s="417"/>
      <c r="V68" s="417"/>
      <c r="W68" s="417"/>
      <c r="X68" s="417"/>
      <c r="Y68" s="417"/>
      <c r="Z68" s="417"/>
      <c r="AA68" s="417"/>
      <c r="AB68" s="417"/>
      <c r="AC68" s="417"/>
    </row>
    <row r="69" spans="1:29" x14ac:dyDescent="0.2">
      <c r="A69" s="417"/>
      <c r="B69" s="417"/>
      <c r="C69" s="417"/>
      <c r="D69" s="417"/>
      <c r="E69" s="417"/>
      <c r="F69" s="417"/>
      <c r="G69" s="417"/>
      <c r="H69" s="417"/>
      <c r="I69" s="417"/>
      <c r="J69" s="417"/>
      <c r="K69" s="417"/>
      <c r="L69" s="417"/>
      <c r="M69" s="417"/>
      <c r="N69" s="417"/>
      <c r="O69" s="417"/>
      <c r="P69" s="417"/>
      <c r="Q69" s="417"/>
      <c r="R69" s="417"/>
      <c r="S69" s="417"/>
      <c r="T69" s="417"/>
      <c r="U69" s="417"/>
      <c r="V69" s="417"/>
      <c r="W69" s="417"/>
      <c r="X69" s="417"/>
      <c r="Y69" s="417"/>
      <c r="Z69" s="417"/>
      <c r="AA69" s="417"/>
      <c r="AB69" s="417"/>
      <c r="AC69" s="417"/>
    </row>
    <row r="70" spans="1:29" x14ac:dyDescent="0.2">
      <c r="A70" s="417"/>
      <c r="B70" s="417"/>
      <c r="C70" s="417"/>
      <c r="D70" s="417"/>
      <c r="E70" s="417"/>
      <c r="F70" s="417"/>
      <c r="G70" s="417"/>
      <c r="H70" s="417"/>
      <c r="I70" s="417"/>
      <c r="J70" s="417"/>
      <c r="K70" s="417"/>
      <c r="L70" s="417"/>
      <c r="M70" s="417"/>
      <c r="N70" s="417"/>
      <c r="O70" s="417"/>
      <c r="P70" s="417"/>
      <c r="Q70" s="417"/>
      <c r="R70" s="417"/>
      <c r="S70" s="417"/>
      <c r="T70" s="417"/>
      <c r="U70" s="417"/>
      <c r="V70" s="417"/>
      <c r="W70" s="417"/>
      <c r="X70" s="417"/>
      <c r="Y70" s="417"/>
      <c r="Z70" s="417"/>
      <c r="AA70" s="417"/>
      <c r="AB70" s="417"/>
      <c r="AC70" s="417"/>
    </row>
    <row r="71" spans="1:29" x14ac:dyDescent="0.2">
      <c r="A71" s="417"/>
      <c r="B71" s="417"/>
      <c r="C71" s="417"/>
      <c r="D71" s="417"/>
      <c r="E71" s="417"/>
      <c r="F71" s="417"/>
      <c r="G71" s="417"/>
      <c r="H71" s="417"/>
      <c r="I71" s="417"/>
      <c r="J71" s="417"/>
      <c r="K71" s="417"/>
      <c r="L71" s="417"/>
      <c r="M71" s="417"/>
      <c r="N71" s="417"/>
      <c r="O71" s="417"/>
      <c r="P71" s="417"/>
      <c r="Q71" s="417"/>
      <c r="R71" s="417"/>
      <c r="S71" s="417"/>
      <c r="T71" s="417"/>
      <c r="U71" s="417"/>
      <c r="V71" s="417"/>
      <c r="W71" s="417"/>
      <c r="X71" s="417"/>
      <c r="Y71" s="417"/>
      <c r="Z71" s="417"/>
      <c r="AA71" s="417"/>
      <c r="AB71" s="417"/>
      <c r="AC71" s="417"/>
    </row>
    <row r="72" spans="1:29" x14ac:dyDescent="0.2">
      <c r="A72" s="417"/>
      <c r="B72" s="417"/>
      <c r="C72" s="417"/>
      <c r="D72" s="417"/>
      <c r="E72" s="417"/>
      <c r="F72" s="417"/>
      <c r="G72" s="417"/>
      <c r="H72" s="417"/>
      <c r="I72" s="417"/>
      <c r="J72" s="417"/>
      <c r="K72" s="417"/>
      <c r="L72" s="417"/>
      <c r="M72" s="417"/>
      <c r="N72" s="417"/>
      <c r="O72" s="417"/>
      <c r="P72" s="417"/>
      <c r="Q72" s="417"/>
      <c r="R72" s="417"/>
      <c r="S72" s="417"/>
      <c r="T72" s="417"/>
      <c r="U72" s="417"/>
      <c r="V72" s="417"/>
      <c r="W72" s="417"/>
      <c r="X72" s="417"/>
      <c r="Y72" s="417"/>
      <c r="Z72" s="417"/>
      <c r="AA72" s="417"/>
      <c r="AB72" s="417"/>
      <c r="AC72" s="417"/>
    </row>
    <row r="73" spans="1:29" x14ac:dyDescent="0.2">
      <c r="A73" s="417"/>
      <c r="B73" s="417"/>
      <c r="C73" s="417"/>
      <c r="D73" s="417"/>
      <c r="E73" s="417"/>
      <c r="F73" s="417"/>
      <c r="G73" s="417"/>
      <c r="H73" s="417"/>
      <c r="I73" s="417"/>
      <c r="J73" s="417"/>
      <c r="K73" s="417"/>
      <c r="L73" s="417"/>
      <c r="M73" s="417"/>
      <c r="N73" s="417"/>
      <c r="O73" s="417"/>
      <c r="P73" s="417"/>
      <c r="Q73" s="417"/>
      <c r="R73" s="417"/>
      <c r="S73" s="417"/>
      <c r="T73" s="417"/>
      <c r="U73" s="417"/>
      <c r="V73" s="417"/>
      <c r="W73" s="417"/>
      <c r="X73" s="417"/>
      <c r="Y73" s="417"/>
      <c r="Z73" s="417"/>
      <c r="AA73" s="417"/>
      <c r="AB73" s="417"/>
      <c r="AC73" s="417"/>
    </row>
    <row r="74" spans="1:29" x14ac:dyDescent="0.2">
      <c r="A74" s="417"/>
      <c r="B74" s="417"/>
      <c r="C74" s="417"/>
      <c r="D74" s="417"/>
      <c r="E74" s="417"/>
      <c r="F74" s="417"/>
      <c r="G74" s="417"/>
      <c r="H74" s="417"/>
      <c r="I74" s="417"/>
      <c r="J74" s="417"/>
      <c r="K74" s="417"/>
      <c r="L74" s="417"/>
      <c r="M74" s="417"/>
      <c r="N74" s="417"/>
      <c r="O74" s="417"/>
      <c r="P74" s="417"/>
      <c r="Q74" s="417"/>
      <c r="R74" s="417"/>
      <c r="S74" s="417"/>
      <c r="T74" s="417"/>
      <c r="U74" s="417"/>
      <c r="V74" s="417"/>
      <c r="W74" s="417"/>
      <c r="X74" s="417"/>
      <c r="Y74" s="417"/>
      <c r="Z74" s="417"/>
      <c r="AA74" s="417"/>
      <c r="AB74" s="417"/>
      <c r="AC74" s="417"/>
    </row>
    <row r="75" spans="1:29" x14ac:dyDescent="0.2">
      <c r="A75" s="417"/>
      <c r="B75" s="417"/>
      <c r="C75" s="417"/>
      <c r="D75" s="417"/>
      <c r="E75" s="417"/>
      <c r="F75" s="417"/>
      <c r="G75" s="417"/>
      <c r="H75" s="417"/>
      <c r="I75" s="417"/>
      <c r="J75" s="417"/>
      <c r="K75" s="417"/>
      <c r="L75" s="417"/>
      <c r="M75" s="417"/>
      <c r="N75" s="417"/>
      <c r="O75" s="417"/>
      <c r="P75" s="417"/>
      <c r="Q75" s="417"/>
      <c r="R75" s="417"/>
      <c r="S75" s="417"/>
      <c r="T75" s="417"/>
      <c r="U75" s="417"/>
      <c r="V75" s="417"/>
      <c r="W75" s="417"/>
      <c r="X75" s="417"/>
      <c r="Y75" s="417"/>
      <c r="Z75" s="417"/>
      <c r="AA75" s="417"/>
      <c r="AB75" s="417"/>
      <c r="AC75" s="417"/>
    </row>
    <row r="76" spans="1:29" x14ac:dyDescent="0.2">
      <c r="A76" s="417"/>
      <c r="B76" s="417"/>
      <c r="C76" s="417"/>
      <c r="D76" s="417"/>
      <c r="E76" s="417"/>
      <c r="F76" s="417"/>
      <c r="G76" s="417"/>
      <c r="H76" s="417"/>
      <c r="I76" s="417"/>
      <c r="J76" s="417"/>
      <c r="K76" s="417"/>
      <c r="L76" s="417"/>
      <c r="M76" s="417"/>
      <c r="N76" s="417"/>
      <c r="O76" s="417"/>
      <c r="P76" s="417"/>
      <c r="Q76" s="417"/>
      <c r="R76" s="417"/>
      <c r="S76" s="417"/>
      <c r="T76" s="417"/>
      <c r="U76" s="417"/>
      <c r="V76" s="417"/>
      <c r="W76" s="417"/>
      <c r="X76" s="417"/>
      <c r="Y76" s="417"/>
      <c r="Z76" s="417"/>
      <c r="AA76" s="417"/>
      <c r="AB76" s="417"/>
      <c r="AC76" s="417"/>
    </row>
    <row r="77" spans="1:29" x14ac:dyDescent="0.2">
      <c r="A77" s="417"/>
      <c r="B77" s="417"/>
      <c r="C77" s="417"/>
      <c r="D77" s="417"/>
      <c r="E77" s="417"/>
      <c r="F77" s="417"/>
      <c r="G77" s="417"/>
      <c r="H77" s="417"/>
      <c r="I77" s="417"/>
      <c r="J77" s="417"/>
      <c r="K77" s="417"/>
      <c r="L77" s="417"/>
      <c r="M77" s="417"/>
      <c r="N77" s="417"/>
      <c r="O77" s="417"/>
      <c r="P77" s="417"/>
      <c r="Q77" s="417"/>
      <c r="R77" s="417"/>
      <c r="S77" s="417"/>
      <c r="T77" s="417"/>
      <c r="U77" s="417"/>
      <c r="V77" s="417"/>
      <c r="W77" s="417"/>
      <c r="X77" s="417"/>
      <c r="Y77" s="417"/>
      <c r="Z77" s="417"/>
      <c r="AA77" s="417"/>
      <c r="AB77" s="417"/>
      <c r="AC77" s="417"/>
    </row>
    <row r="78" spans="1:29" x14ac:dyDescent="0.2">
      <c r="A78" s="417"/>
      <c r="B78" s="417"/>
      <c r="C78" s="417"/>
      <c r="D78" s="417"/>
      <c r="E78" s="417"/>
      <c r="F78" s="417"/>
      <c r="G78" s="417"/>
      <c r="H78" s="417"/>
      <c r="I78" s="417"/>
      <c r="J78" s="417"/>
      <c r="K78" s="417"/>
      <c r="L78" s="417"/>
      <c r="M78" s="417"/>
      <c r="N78" s="417"/>
      <c r="O78" s="417"/>
      <c r="P78" s="417"/>
      <c r="Q78" s="417"/>
      <c r="R78" s="417"/>
      <c r="S78" s="417"/>
      <c r="T78" s="417"/>
      <c r="U78" s="417"/>
      <c r="V78" s="417"/>
      <c r="W78" s="417"/>
      <c r="X78" s="417"/>
      <c r="Y78" s="417"/>
      <c r="Z78" s="417"/>
      <c r="AA78" s="417"/>
      <c r="AB78" s="417"/>
      <c r="AC78" s="417"/>
    </row>
    <row r="79" spans="1:29" x14ac:dyDescent="0.2">
      <c r="A79" s="417"/>
      <c r="B79" s="417"/>
      <c r="C79" s="417"/>
      <c r="D79" s="417"/>
      <c r="E79" s="417"/>
      <c r="F79" s="417"/>
      <c r="G79" s="417"/>
      <c r="H79" s="417"/>
      <c r="I79" s="417"/>
      <c r="J79" s="417"/>
      <c r="K79" s="417"/>
      <c r="L79" s="417"/>
      <c r="M79" s="417"/>
      <c r="N79" s="417"/>
      <c r="O79" s="417"/>
      <c r="P79" s="417"/>
      <c r="Q79" s="417"/>
      <c r="R79" s="417"/>
      <c r="S79" s="417"/>
      <c r="T79" s="417"/>
      <c r="U79" s="417"/>
      <c r="V79" s="417"/>
      <c r="W79" s="417"/>
      <c r="X79" s="417"/>
      <c r="Y79" s="417"/>
      <c r="Z79" s="417"/>
      <c r="AA79" s="417"/>
      <c r="AB79" s="417"/>
      <c r="AC79" s="417"/>
    </row>
    <row r="80" spans="1:29" x14ac:dyDescent="0.2">
      <c r="A80" s="417"/>
      <c r="B80" s="417"/>
      <c r="C80" s="417"/>
      <c r="D80" s="417"/>
      <c r="E80" s="417"/>
      <c r="F80" s="417"/>
      <c r="G80" s="417"/>
      <c r="H80" s="417"/>
      <c r="I80" s="417"/>
      <c r="J80" s="417"/>
      <c r="K80" s="417"/>
      <c r="L80" s="417"/>
      <c r="M80" s="417"/>
      <c r="N80" s="417"/>
      <c r="O80" s="417"/>
      <c r="P80" s="417"/>
      <c r="Q80" s="417"/>
      <c r="R80" s="417"/>
      <c r="S80" s="417"/>
      <c r="T80" s="417"/>
      <c r="U80" s="417"/>
      <c r="V80" s="417"/>
      <c r="W80" s="417"/>
      <c r="X80" s="417"/>
      <c r="Y80" s="417"/>
      <c r="Z80" s="417"/>
      <c r="AA80" s="417"/>
      <c r="AB80" s="417"/>
      <c r="AC80" s="417"/>
    </row>
    <row r="81" spans="1:29" x14ac:dyDescent="0.2">
      <c r="A81" s="417"/>
      <c r="B81" s="417"/>
      <c r="C81" s="417"/>
      <c r="D81" s="417"/>
      <c r="E81" s="417"/>
      <c r="F81" s="417"/>
      <c r="G81" s="417"/>
      <c r="H81" s="417"/>
      <c r="I81" s="417"/>
      <c r="J81" s="417"/>
      <c r="K81" s="417"/>
      <c r="L81" s="417"/>
      <c r="M81" s="417"/>
      <c r="N81" s="417"/>
      <c r="O81" s="417"/>
      <c r="P81" s="417"/>
      <c r="Q81" s="417"/>
      <c r="R81" s="417"/>
      <c r="S81" s="417"/>
      <c r="T81" s="417"/>
      <c r="U81" s="417"/>
      <c r="V81" s="417"/>
      <c r="W81" s="417"/>
      <c r="X81" s="417"/>
      <c r="Y81" s="417"/>
      <c r="Z81" s="417"/>
      <c r="AA81" s="417"/>
      <c r="AB81" s="417"/>
      <c r="AC81" s="417" t="s">
        <v>200</v>
      </c>
    </row>
  </sheetData>
  <sheetProtection password="C730" sheet="1" selectLockedCells="1"/>
  <mergeCells count="19">
    <mergeCell ref="D16:G16"/>
    <mergeCell ref="H16:I16"/>
    <mergeCell ref="J16:N16"/>
    <mergeCell ref="C3:G4"/>
    <mergeCell ref="C9:O9"/>
    <mergeCell ref="C11:F11"/>
    <mergeCell ref="D13:O13"/>
    <mergeCell ref="C15:O15"/>
    <mergeCell ref="C18:O20"/>
    <mergeCell ref="C21:C22"/>
    <mergeCell ref="D21:F22"/>
    <mergeCell ref="G21:L22"/>
    <mergeCell ref="M21:M22"/>
    <mergeCell ref="N21:O22"/>
    <mergeCell ref="P21:P22"/>
    <mergeCell ref="C24:E24"/>
    <mergeCell ref="F24:O24"/>
    <mergeCell ref="C26:P26"/>
    <mergeCell ref="C27:O27"/>
  </mergeCells>
  <conditionalFormatting sqref="F24:O24">
    <cfRule type="expression" dxfId="73" priority="35">
      <formula>$F$24&lt;&gt;""</formula>
    </cfRule>
  </conditionalFormatting>
  <conditionalFormatting sqref="G6">
    <cfRule type="expression" dxfId="72" priority="25">
      <formula>$G$6&gt;5000</formula>
    </cfRule>
  </conditionalFormatting>
  <conditionalFormatting sqref="O25">
    <cfRule type="expression" dxfId="71" priority="46">
      <formula>#REF!=0</formula>
    </cfRule>
  </conditionalFormatting>
  <conditionalFormatting sqref="H11">
    <cfRule type="expression" dxfId="70" priority="6">
      <formula>$G$6&gt;5000</formula>
    </cfRule>
    <cfRule type="expression" dxfId="69" priority="7">
      <formula>$H$11&lt;&gt;""</formula>
    </cfRule>
  </conditionalFormatting>
  <conditionalFormatting sqref="C13:D13">
    <cfRule type="expression" dxfId="68" priority="10">
      <formula>$G$6&gt;0</formula>
    </cfRule>
  </conditionalFormatting>
  <printOptions horizontalCentered="1"/>
  <pageMargins left="0.39370078740157483" right="0.19685039370078741" top="0.19685039370078741"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4033" r:id="rId4" name="Option Button 1">
              <controlPr defaultSize="0" autoFill="0" autoLine="0" autoPict="0">
                <anchor moveWithCells="1">
                  <from>
                    <xdr:col>2</xdr:col>
                    <xdr:colOff>200025</xdr:colOff>
                    <xdr:row>20</xdr:row>
                    <xdr:rowOff>66675</xdr:rowOff>
                  </from>
                  <to>
                    <xdr:col>3</xdr:col>
                    <xdr:colOff>123825</xdr:colOff>
                    <xdr:row>21</xdr:row>
                    <xdr:rowOff>95250</xdr:rowOff>
                  </to>
                </anchor>
              </controlPr>
            </control>
          </mc:Choice>
        </mc:AlternateContent>
        <mc:AlternateContent xmlns:mc="http://schemas.openxmlformats.org/markup-compatibility/2006">
          <mc:Choice Requires="x14">
            <control shapeId="44034" r:id="rId5" name="Option Button 2">
              <controlPr defaultSize="0" autoFill="0" autoLine="0" autoPict="0">
                <anchor moveWithCells="1">
                  <from>
                    <xdr:col>6</xdr:col>
                    <xdr:colOff>762000</xdr:colOff>
                    <xdr:row>20</xdr:row>
                    <xdr:rowOff>76200</xdr:rowOff>
                  </from>
                  <to>
                    <xdr:col>7</xdr:col>
                    <xdr:colOff>133350</xdr:colOff>
                    <xdr:row>21</xdr:row>
                    <xdr:rowOff>104775</xdr:rowOff>
                  </to>
                </anchor>
              </controlPr>
            </control>
          </mc:Choice>
        </mc:AlternateContent>
        <mc:AlternateContent xmlns:mc="http://schemas.openxmlformats.org/markup-compatibility/2006">
          <mc:Choice Requires="x14">
            <control shapeId="44035" r:id="rId6" name="Option Button 3">
              <controlPr defaultSize="0" autoFill="0" autoLine="0" autoPict="0">
                <anchor moveWithCells="1">
                  <from>
                    <xdr:col>12</xdr:col>
                    <xdr:colOff>342900</xdr:colOff>
                    <xdr:row>20</xdr:row>
                    <xdr:rowOff>76200</xdr:rowOff>
                  </from>
                  <to>
                    <xdr:col>13</xdr:col>
                    <xdr:colOff>209550</xdr:colOff>
                    <xdr:row>21</xdr:row>
                    <xdr:rowOff>104775</xdr:rowOff>
                  </to>
                </anchor>
              </controlPr>
            </control>
          </mc:Choice>
        </mc:AlternateContent>
        <mc:AlternateContent xmlns:mc="http://schemas.openxmlformats.org/markup-compatibility/2006">
          <mc:Choice Requires="x14">
            <control shapeId="44036" r:id="rId7" name="Check Box 4">
              <controlPr defaultSize="0" autoFill="0" autoLine="0" autoPict="0">
                <anchor moveWithCells="1">
                  <from>
                    <xdr:col>2</xdr:col>
                    <xdr:colOff>38100</xdr:colOff>
                    <xdr:row>15</xdr:row>
                    <xdr:rowOff>28575</xdr:rowOff>
                  </from>
                  <to>
                    <xdr:col>2</xdr:col>
                    <xdr:colOff>266700</xdr:colOff>
                    <xdr:row>15</xdr:row>
                    <xdr:rowOff>238125</xdr:rowOff>
                  </to>
                </anchor>
              </controlPr>
            </control>
          </mc:Choice>
        </mc:AlternateContent>
        <mc:AlternateContent xmlns:mc="http://schemas.openxmlformats.org/markup-compatibility/2006">
          <mc:Choice Requires="x14">
            <control shapeId="44037" r:id="rId8" name="Check Box 5">
              <controlPr defaultSize="0" autoFill="0" autoLine="0" autoPict="0">
                <anchor moveWithCells="1">
                  <from>
                    <xdr:col>2</xdr:col>
                    <xdr:colOff>47625</xdr:colOff>
                    <xdr:row>12</xdr:row>
                    <xdr:rowOff>38100</xdr:rowOff>
                  </from>
                  <to>
                    <xdr:col>2</xdr:col>
                    <xdr:colOff>295275</xdr:colOff>
                    <xdr:row>12</xdr:row>
                    <xdr:rowOff>247650</xdr:rowOff>
                  </to>
                </anchor>
              </controlPr>
            </control>
          </mc:Choice>
        </mc:AlternateContent>
        <mc:AlternateContent xmlns:mc="http://schemas.openxmlformats.org/markup-compatibility/2006">
          <mc:Choice Requires="x14">
            <control shapeId="44038" r:id="rId9" name="Check Box 6">
              <controlPr defaultSize="0" autoFill="0" autoLine="0" autoPict="0">
                <anchor moveWithCells="1">
                  <from>
                    <xdr:col>2</xdr:col>
                    <xdr:colOff>47625</xdr:colOff>
                    <xdr:row>12</xdr:row>
                    <xdr:rowOff>38100</xdr:rowOff>
                  </from>
                  <to>
                    <xdr:col>2</xdr:col>
                    <xdr:colOff>295275</xdr:colOff>
                    <xdr:row>12</xdr:row>
                    <xdr:rowOff>247650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iconSet" priority="42" id="{0F68DD6E-963D-4856-BF9B-C59C21518C31}">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P21</xm:sqref>
        </x14:conditionalFormatting>
        <x14:conditionalFormatting xmlns:xm="http://schemas.microsoft.com/office/excel/2006/main">
          <x14:cfRule type="expression" priority="43" id="{42B462D4-2C69-4F21-B98A-7316C1193932}">
            <xm:f>'\Users\nils.radeisen\Desktop\KSMNeu23\[Vorhabenbeschreibung_4.1.8b+4.1.10b+4.1.10c_KSM_Anschlussvorhaben_2307_V8.xlsx]menu'!#REF!=FALSE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P21 P25</xm:sqref>
        </x14:conditionalFormatting>
        <x14:conditionalFormatting xmlns:xm="http://schemas.microsoft.com/office/excel/2006/main">
          <x14:cfRule type="expression" priority="39" id="{EBF393EE-5180-438F-BF95-EB0A6A805648}">
            <xm:f>'\Users\nils.radeisen\Desktop\KSMNeu23\[Vorhabenbeschreibung_4.1.8b+4.1.10b+4.1.10c_KSM_Anschlussvorhaben_2307_V8.xlsx]menu'!#REF!=FALSE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C26</xm:sqref>
        </x14:conditionalFormatting>
        <x14:conditionalFormatting xmlns:xm="http://schemas.microsoft.com/office/excel/2006/main">
          <x14:cfRule type="expression" priority="36" id="{CD766EA0-2585-42DF-92EF-362DF6E07C6D}">
            <xm:f>menu!$H$4&lt;&gt;3</xm:f>
            <x14:dxf>
              <font>
                <color theme="0"/>
              </font>
              <fill>
                <patternFill>
                  <bgColor theme="0"/>
                </patternFill>
              </fill>
              <border>
                <left/>
                <right/>
                <top/>
                <bottom/>
                <vertical/>
                <horizontal/>
              </border>
            </x14:dxf>
          </x14:cfRule>
          <xm:sqref>C24:O24</xm:sqref>
        </x14:conditionalFormatting>
        <x14:conditionalFormatting xmlns:xm="http://schemas.microsoft.com/office/excel/2006/main">
          <x14:cfRule type="expression" priority="32" id="{0FA55C67-2947-49B8-B93D-0C479231AEDC}">
            <xm:f>'\Users\nils.radeisen\Desktop\KSMNeu23\[Vorhabenbeschreibung_4.1.8b+4.1.10b+4.1.10c_KSM_Anschlussvorhaben_2307_V8.xlsx]menu'!#REF!=FALSE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P24</xm:sqref>
        </x14:conditionalFormatting>
        <x14:conditionalFormatting xmlns:xm="http://schemas.microsoft.com/office/excel/2006/main">
          <x14:cfRule type="iconSet" priority="33" id="{81DC3408-742E-46DA-B1A1-B70324B68C4D}">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P24</xm:sqref>
        </x14:conditionalFormatting>
        <x14:conditionalFormatting xmlns:xm="http://schemas.microsoft.com/office/excel/2006/main">
          <x14:cfRule type="expression" priority="34" id="{0B81E91B-DF88-4AB2-94A0-4E792D10F08B}">
            <xm:f>'\Users\nils.radeisen\Desktop\KSMNeu23\[Vorhabenbeschreibung_4.1.8b+4.1.10b+4.1.10c_KSM_Anschlussvorhaben_2307_V8.xlsx]menu'!#REF!=FALSE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P24</xm:sqref>
        </x14:conditionalFormatting>
        <x14:conditionalFormatting xmlns:xm="http://schemas.microsoft.com/office/excel/2006/main">
          <x14:cfRule type="expression" priority="38" id="{D65CB2C2-76F3-46E3-810D-D4446BC17749}">
            <xm:f>AND(menu!$A$6=TRUE,$H$16:$I$16&lt;&gt;"bitte auswählen")</xm:f>
            <x14:dxf>
              <fill>
                <patternFill>
                  <bgColor rgb="FFEBF1DE"/>
                </patternFill>
              </fill>
            </x14:dxf>
          </x14:cfRule>
          <xm:sqref>C16:N16</xm:sqref>
        </x14:conditionalFormatting>
        <x14:conditionalFormatting xmlns:xm="http://schemas.microsoft.com/office/excel/2006/main">
          <x14:cfRule type="expression" priority="31" id="{B7AE017F-59E6-462B-8586-E4685AD762F6}">
            <xm:f>'\Users\nils.radeisen\Desktop\KSMNeu23\[Vorhabenbeschreibung_4.1.8b+4.1.10b+4.1.10c_KSM_Anschlussvorhaben_2307_V8.xlsx]menu'!#REF!=FALSE</xm:f>
            <x14:dxf>
              <font>
                <color theme="0"/>
              </font>
            </x14:dxf>
          </x14:cfRule>
          <xm:sqref>K3:O3</xm:sqref>
        </x14:conditionalFormatting>
        <x14:conditionalFormatting xmlns:xm="http://schemas.microsoft.com/office/excel/2006/main">
          <x14:cfRule type="expression" priority="30" id="{FC62C778-537D-4113-A2B1-71D9EBC89769}">
            <xm:f>'\Users\nils.radeisen\Desktop\KSMNeu23\[Vorhabenbeschreibung_4.1.8b+4.1.10b+4.1.10c_KSM_Anschlussvorhaben_2307_V8.xlsx]menu'!#REF!=FALSE</xm:f>
            <x14:dxf>
              <border>
                <left/>
                <right/>
                <top/>
                <bottom/>
                <vertical/>
                <horizontal/>
              </border>
            </x14:dxf>
          </x14:cfRule>
          <xm:sqref>K3</xm:sqref>
        </x14:conditionalFormatting>
        <x14:conditionalFormatting xmlns:xm="http://schemas.microsoft.com/office/excel/2006/main">
          <x14:cfRule type="expression" priority="29" id="{6CBDC669-ED9E-4579-B6B3-D49E2EB5166F}">
            <xm:f>AND('\Users\nils.radeisen\Desktop\KSMNeu23\[Vorhabenbeschreibung_4.1.8b+4.1.10b+4.1.10c_KSM_Anschlussvorhaben_2307_V8.xlsx]menu'!#REF!=TRUE,$O$16="")</xm:f>
            <x14:dxf>
              <fill>
                <patternFill>
                  <bgColor rgb="FFE3B5A2"/>
                </patternFill>
              </fill>
            </x14:dxf>
          </x14:cfRule>
          <xm:sqref>O16</xm:sqref>
        </x14:conditionalFormatting>
        <x14:conditionalFormatting xmlns:xm="http://schemas.microsoft.com/office/excel/2006/main">
          <x14:cfRule type="iconSet" priority="27" id="{0E2EC518-98D2-438F-9760-641CE6894877}">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P16</xm:sqref>
        </x14:conditionalFormatting>
        <x14:conditionalFormatting xmlns:xm="http://schemas.microsoft.com/office/excel/2006/main">
          <x14:cfRule type="expression" priority="28" id="{A6C15C20-9FAF-43E7-8A2C-CCA38E05C200}">
            <xm:f>'\Users\nils.radeisen\Desktop\KSMNeu23\[Vorhabenbeschreibung_4.1.8b+4.1.10b+4.1.10c_KSM_Anschlussvorhaben_2307_V8.xlsx]menu'!#REF!=FALSE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P16</xm:sqref>
        </x14:conditionalFormatting>
        <x14:conditionalFormatting xmlns:xm="http://schemas.microsoft.com/office/excel/2006/main">
          <x14:cfRule type="expression" priority="24" id="{8AC71728-4F4B-41F7-9394-21BD02A19547}">
            <xm:f>'\Users\nils.radeisen\Desktop\KSMNeu23\[Vorhabenbeschreibung_4.1.8b+4.1.10b+4.1.10c_KSM_Anschlussvorhaben_2307_V8.xlsx]menu'!#REF!=FALSE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C6:E6 G6</xm:sqref>
        </x14:conditionalFormatting>
        <x14:conditionalFormatting xmlns:xm="http://schemas.microsoft.com/office/excel/2006/main">
          <x14:cfRule type="expression" priority="23" id="{1136D69F-9FE1-4A62-8EFB-1A426198457B}">
            <xm:f>'\Users\nils.radeisen\Desktop\KSMNeu23\[Vorhabenbeschreibung_4.1.8b+4.1.10b+4.1.10c_KSM_Anschlussvorhaben_2307_V8.xlsx]menu'!#REF!=FALSE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H6</xm:sqref>
        </x14:conditionalFormatting>
        <x14:conditionalFormatting xmlns:xm="http://schemas.microsoft.com/office/excel/2006/main">
          <x14:cfRule type="iconSet" priority="22" id="{D0D2155E-3F68-40B0-8DC3-6B93D75FC36B}">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H6</xm:sqref>
        </x14:conditionalFormatting>
        <x14:conditionalFormatting xmlns:xm="http://schemas.microsoft.com/office/excel/2006/main">
          <x14:cfRule type="expression" priority="21" id="{1A6ADC09-DFCE-4C78-A197-8338D028126B}">
            <xm:f>'P:\KKS\Fachliche-Schwerpunkte\06_Kommune\11_Excel und PDF-Formulare - KRL\Formulare_Arbeitsordner\KRL2022\4.1.8 KSM\[211122_Berechnungsformular_Ausgaben_Erstellung.xlsx]menu'!#REF!=FALSE</xm:f>
            <x14:dxf>
              <font>
                <b val="0"/>
                <i val="0"/>
                <strike val="0"/>
                <u val="none"/>
                <color rgb="FFFFFFFF"/>
              </font>
              <fill>
                <patternFill>
                  <fgColor rgb="FFFFFFFF"/>
                  <bgColor rgb="FFFFFFFF"/>
                </patternFill>
              </fill>
              <border>
                <left/>
                <right/>
                <top/>
                <bottom/>
                <vertical/>
                <horizontal/>
              </border>
            </x14:dxf>
          </x14:cfRule>
          <xm:sqref>C9:O9</xm:sqref>
        </x14:conditionalFormatting>
        <x14:conditionalFormatting xmlns:xm="http://schemas.microsoft.com/office/excel/2006/main">
          <x14:cfRule type="iconSet" priority="47" id="{EB318758-8590-4FC3-A3FF-C06F7EA03F6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P25</xm:sqref>
        </x14:conditionalFormatting>
        <x14:conditionalFormatting xmlns:xm="http://schemas.microsoft.com/office/excel/2006/main">
          <x14:cfRule type="expression" priority="16" id="{E62C3B6E-491E-4780-B7E6-DED784778DD1}">
            <xm:f>LEFT('\Users\nils.radeisen\Desktop\KSMNeu23\[Vorhabenbeschreibung_4.1.8b+4.1.10b+4.1.10c_KSM_Anschlussvorhaben_2307_V8.xlsx]Begl_Öffentlichkeitsarbeit'!#REF!,3)="Bsp"</xm:f>
            <x14:dxf>
              <font>
                <color theme="0" tint="-0.34998626667073579"/>
              </font>
            </x14:dxf>
          </x14:cfRule>
          <x14:cfRule type="expression" priority="17" id="{F19B839B-CDFC-485C-BF51-D0DADD468FF9}">
            <xm:f>AND('\Users\nils.radeisen\Desktop\KSMNeu23\[Vorhabenbeschreibung_4.1.8b+4.1.10b+4.1.10c_KSM_Anschlussvorhaben_2307_V8.xlsx]Begl_Öffentlichkeitsarbeit'!#REF!&gt;0,OR('\Users\nils.radeisen\Desktop\KSMNeu23\[Vorhabenbeschreibung_4.1.8b+4.1.10b+4.1.10c_KSM_Anschlussvorhaben_2307_V8.xlsx]Begl_Öffentlichkeitsarbeit'!#REF!="",LEFT('\Users\nils.radeisen\Desktop\KSMNeu23\[Vorhabenbeschreibung_4.1.8b+4.1.10b+4.1.10c_KSM_Anschlussvorhaben_2307_V8.xlsx]Begl_Öffentlichkeitsarbeit'!#REF!,3)="Bsp"))</xm:f>
            <x14:dxf>
              <fill>
                <patternFill>
                  <bgColor rgb="FFE3B5A2"/>
                </patternFill>
              </fill>
            </x14:dxf>
          </x14:cfRule>
          <xm:sqref>L11 H11</xm:sqref>
        </x14:conditionalFormatting>
        <x14:conditionalFormatting xmlns:xm="http://schemas.microsoft.com/office/excel/2006/main">
          <x14:cfRule type="expression" priority="15" id="{77C98863-FAF0-4D7E-9811-01B3D8C92A11}">
            <xm:f>AND('\Users\nils.radeisen\Desktop\KSMNeu23\[Vorhabenbeschreibung_4.1.8b+4.1.10b+4.1.10c_KSM_Anschlussvorhaben_2307_V8.xlsx]Begl_Öffentlichkeitsarbeit'!#REF!&lt;&gt;"",'\Users\nils.radeisen\Desktop\KSMNeu23\[Vorhabenbeschreibung_4.1.8b+4.1.10b+4.1.10c_KSM_Anschlussvorhaben_2307_V8.xlsx]Begl_Öffentlichkeitsarbeit'!#REF!&lt;&gt;0,LEFT('\Users\nils.radeisen\Desktop\KSMNeu23\[Vorhabenbeschreibung_4.1.8b+4.1.10b+4.1.10c_KSM_Anschlussvorhaben_2307_V8.xlsx]Begl_Öffentlichkeitsarbeit'!#REF!,3)&lt;&gt;"Bsp", '\Users\nils.radeisen\Desktop\KSMNeu23\[Vorhabenbeschreibung_4.1.8b+4.1.10b+4.1.10c_KSM_Anschlussvorhaben_2307_V8.xlsx]Begl_Öffentlichkeitsarbeit'!#REF!&gt;0)</xm:f>
            <x14:dxf>
              <fill>
                <patternFill>
                  <bgColor rgb="FFEBF1DE"/>
                </patternFill>
              </fill>
            </x14:dxf>
          </x14:cfRule>
          <xm:sqref>L11 H11</xm:sqref>
        </x14:conditionalFormatting>
        <x14:conditionalFormatting xmlns:xm="http://schemas.microsoft.com/office/excel/2006/main">
          <x14:cfRule type="expression" priority="14" id="{4A348003-8AFF-4CA6-BE75-9AEC34566F78}">
            <xm:f>'\Users\nils.radeisen\Desktop\KSMNeu23\[Vorhabenbeschreibung_4.1.8b+4.1.10b+4.1.10c_KSM_Anschlussvorhaben_2307_V8.xlsx]Begl_Öffentlichkeitsarbeit'!#REF!&lt;&gt;""</xm:f>
            <x14:dxf>
              <fill>
                <patternFill>
                  <bgColor rgb="FFEBF1DE"/>
                </patternFill>
              </fill>
            </x14:dxf>
          </x14:cfRule>
          <xm:sqref>L11 H11</xm:sqref>
        </x14:conditionalFormatting>
        <x14:conditionalFormatting xmlns:xm="http://schemas.microsoft.com/office/excel/2006/main">
          <x14:cfRule type="expression" priority="19" id="{A2CCE995-31E8-44C5-96D2-5255310FFBF7}">
            <xm:f>'\Users\nils.radeisen\Desktop\KSMNeu23\[Vorhabenbeschreibung_4.1.8b+4.1.10b+4.1.10c_KSM_Anschlussvorhaben_2307_V8.xlsx]menu'!#REF!=FALSE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K11 M11 C13:D13 P13</xm:sqref>
        </x14:conditionalFormatting>
        <x14:conditionalFormatting xmlns:xm="http://schemas.microsoft.com/office/excel/2006/main">
          <x14:cfRule type="expression" priority="18" id="{7174A59A-D356-4986-9051-FFD1F2D0CCCF}">
            <xm:f>'\Users\nils.radeisen\Desktop\KSMNeu23\[Vorhabenbeschreibung_4.1.8b+4.1.10b+4.1.10c_KSM_Anschlussvorhaben_2307_V8.xlsx]menu'!#REF!=FALSE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M11 K11</xm:sqref>
        </x14:conditionalFormatting>
        <x14:conditionalFormatting xmlns:xm="http://schemas.microsoft.com/office/excel/2006/main">
          <x14:cfRule type="expression" priority="13" id="{AAE3439F-AAD6-469E-9BA7-23F6051D7E16}">
            <xm:f>'\Users\nils.radeisen\Desktop\KSMNeu23\[Vorhabenbeschreibung_4.1.8b+4.1.10b+4.1.10c_KSM_Anschlussvorhaben_2307_V8.xlsx]menu'!#REF!=FALSE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L11</xm:sqref>
        </x14:conditionalFormatting>
        <x14:conditionalFormatting xmlns:xm="http://schemas.microsoft.com/office/excel/2006/main">
          <x14:cfRule type="expression" priority="12" id="{FC80B8CA-3260-4D19-86C7-67F33A193D2E}">
            <xm:f>'\Users\nils.radeisen\Desktop\KSMNeu23\[Vorhabenbeschreibung_4.1.8b+4.1.10b+4.1.10c_KSM_Anschlussvorhaben_2307_V8.xlsx]menu'!#REF!=FALSE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H11</xm:sqref>
        </x14:conditionalFormatting>
        <x14:conditionalFormatting xmlns:xm="http://schemas.microsoft.com/office/excel/2006/main">
          <x14:cfRule type="expression" priority="11" id="{A43CC2E2-8326-446E-AF09-CD6F5170F4C8}">
            <xm:f>'\Users\nils.radeisen\Desktop\KSMNeu23\[Vorhabenbeschreibung_4.1.8b+4.1.10b+4.1.10c_KSM_Anschlussvorhaben_2307_V8.xlsx]menu'!#REF!=FALSE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C11</xm:sqref>
        </x14:conditionalFormatting>
        <x14:conditionalFormatting xmlns:xm="http://schemas.microsoft.com/office/excel/2006/main">
          <x14:cfRule type="iconSet" priority="20" id="{F3397189-0404-4E2A-AD3B-3685BED32781}">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M11</xm:sqref>
        </x14:conditionalFormatting>
        <x14:conditionalFormatting xmlns:xm="http://schemas.microsoft.com/office/excel/2006/main">
          <x14:cfRule type="expression" priority="9" id="{8C7F5BDD-9EC7-49FC-A161-733C557A3D34}">
            <xm:f>menu!$B$56=TRUE</xm:f>
            <x14:dxf>
              <fill>
                <patternFill>
                  <bgColor rgb="FFEBF1DE"/>
                </patternFill>
              </fill>
            </x14:dxf>
          </x14:cfRule>
          <xm:sqref>C13:D13</xm:sqref>
        </x14:conditionalFormatting>
        <x14:conditionalFormatting xmlns:xm="http://schemas.microsoft.com/office/excel/2006/main">
          <x14:cfRule type="iconSet" priority="8" id="{138622DC-935C-4B4A-A5FE-E183E024CBE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P13</xm:sqref>
        </x14:conditionalFormatting>
        <x14:conditionalFormatting xmlns:xm="http://schemas.microsoft.com/office/excel/2006/main">
          <x14:cfRule type="expression" priority="5" id="{FE13EB8C-170E-4880-812D-3E82B2935A6D}">
            <xm:f>menu!$H$4&gt;0</xm:f>
            <x14:dxf>
              <fill>
                <patternFill>
                  <bgColor rgb="FFEBF1DE"/>
                </patternFill>
              </fill>
            </x14:dxf>
          </x14:cfRule>
          <xm:sqref>C18</xm:sqref>
        </x14:conditionalFormatting>
        <x14:conditionalFormatting xmlns:xm="http://schemas.microsoft.com/office/excel/2006/main">
          <x14:cfRule type="expression" priority="4" id="{62F0EFD9-343E-4DEE-8EA7-42B18AC96F1E}">
            <xm:f>menu!$H$4=2</xm:f>
            <x14:dxf>
              <fill>
                <patternFill>
                  <bgColor rgb="FFEBF1DE"/>
                </patternFill>
              </fill>
            </x14:dxf>
          </x14:cfRule>
          <xm:sqref>G21:L22</xm:sqref>
        </x14:conditionalFormatting>
        <x14:conditionalFormatting xmlns:xm="http://schemas.microsoft.com/office/excel/2006/main">
          <x14:cfRule type="expression" priority="2" id="{A60B7B25-4C47-4306-B47F-E1DCD05D582B}">
            <xm:f>menu!$H$4=1</xm:f>
            <x14:dxf>
              <fill>
                <patternFill>
                  <bgColor rgb="FFEBF1DE"/>
                </patternFill>
              </fill>
            </x14:dxf>
          </x14:cfRule>
          <xm:sqref>C21:F22</xm:sqref>
        </x14:conditionalFormatting>
        <x14:conditionalFormatting xmlns:xm="http://schemas.microsoft.com/office/excel/2006/main">
          <x14:cfRule type="expression" priority="3" id="{C386912E-623D-40E1-B7F7-98394C46291B}">
            <xm:f>menu!$H$4=3</xm:f>
            <x14:dxf>
              <fill>
                <patternFill>
                  <bgColor rgb="FFEBF1DE"/>
                </patternFill>
              </fill>
            </x14:dxf>
          </x14:cfRule>
          <xm:sqref>M21:O22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menu!$A$2:$A$4</xm:f>
          </x14:formula1>
          <xm:sqref>H16:I16</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AC97"/>
  <sheetViews>
    <sheetView showGridLines="0" showRowColHeaders="0" zoomScale="90" zoomScaleNormal="90" workbookViewId="0">
      <selection activeCell="C11" sqref="C11:I11"/>
    </sheetView>
  </sheetViews>
  <sheetFormatPr baseColWidth="10" defaultColWidth="11.42578125" defaultRowHeight="12" x14ac:dyDescent="0.2"/>
  <cols>
    <col min="1" max="2" width="2.28515625" style="69" customWidth="1"/>
    <col min="3" max="3" width="4.28515625" style="69" customWidth="1"/>
    <col min="4" max="4" width="8.5703125" style="69" customWidth="1"/>
    <col min="5" max="5" width="24.28515625" style="69" customWidth="1"/>
    <col min="6" max="8" width="12.42578125" style="69" customWidth="1"/>
    <col min="9" max="9" width="4.7109375" style="69" customWidth="1"/>
    <col min="10" max="10" width="8.42578125" style="69" customWidth="1"/>
    <col min="11" max="11" width="12.5703125" style="69" customWidth="1"/>
    <col min="12" max="12" width="15.85546875" style="69" customWidth="1"/>
    <col min="13" max="13" width="3.28515625" style="69" customWidth="1"/>
    <col min="14" max="14" width="2.28515625" style="69" customWidth="1"/>
    <col min="15" max="16384" width="11.42578125" style="69"/>
  </cols>
  <sheetData>
    <row r="1" spans="1:29" x14ac:dyDescent="0.2">
      <c r="A1" s="441" t="s">
        <v>200</v>
      </c>
      <c r="B1" s="441"/>
      <c r="C1" s="441"/>
      <c r="D1" s="441"/>
      <c r="E1" s="441"/>
      <c r="F1" s="441"/>
      <c r="G1" s="441"/>
      <c r="H1" s="441"/>
      <c r="I1" s="441"/>
      <c r="J1" s="441"/>
      <c r="K1" s="441"/>
      <c r="L1" s="441"/>
      <c r="M1" s="441"/>
      <c r="N1" s="441"/>
      <c r="O1" s="441"/>
      <c r="P1" s="441"/>
      <c r="Q1" s="441"/>
      <c r="R1" s="441"/>
      <c r="S1" s="441"/>
      <c r="T1" s="441"/>
      <c r="U1" s="441"/>
      <c r="V1" s="441"/>
      <c r="W1" s="441"/>
      <c r="X1" s="441"/>
      <c r="Y1" s="441"/>
      <c r="Z1" s="441"/>
      <c r="AA1" s="441"/>
      <c r="AB1" s="441"/>
      <c r="AC1" s="441"/>
    </row>
    <row r="2" spans="1:29" x14ac:dyDescent="0.2">
      <c r="A2" s="441"/>
      <c r="O2" s="441"/>
      <c r="P2" s="441"/>
      <c r="Q2" s="441"/>
      <c r="R2" s="441"/>
      <c r="S2" s="441"/>
      <c r="T2" s="441"/>
      <c r="U2" s="441"/>
      <c r="V2" s="441"/>
      <c r="W2" s="441"/>
      <c r="X2" s="441"/>
      <c r="Y2" s="441"/>
      <c r="Z2" s="441"/>
      <c r="AA2" s="441"/>
      <c r="AB2" s="441"/>
      <c r="AC2" s="441"/>
    </row>
    <row r="3" spans="1:29" ht="17.25" customHeight="1" x14ac:dyDescent="0.2">
      <c r="A3" s="441"/>
      <c r="C3" s="829" t="s">
        <v>88</v>
      </c>
      <c r="D3" s="829"/>
      <c r="E3" s="829"/>
      <c r="F3" s="89"/>
      <c r="G3" s="89"/>
      <c r="H3" s="121"/>
      <c r="I3" s="70"/>
      <c r="J3" s="71" t="s">
        <v>60</v>
      </c>
      <c r="O3" s="441"/>
      <c r="P3" s="441"/>
      <c r="Q3" s="441"/>
      <c r="R3" s="441"/>
      <c r="S3" s="441"/>
      <c r="T3" s="441"/>
      <c r="U3" s="441"/>
      <c r="V3" s="441"/>
      <c r="W3" s="441"/>
      <c r="X3" s="441"/>
      <c r="Y3" s="441"/>
      <c r="Z3" s="441"/>
      <c r="AA3" s="441"/>
      <c r="AB3" s="441"/>
      <c r="AC3" s="441"/>
    </row>
    <row r="4" spans="1:29" ht="17.25" customHeight="1" x14ac:dyDescent="0.2">
      <c r="A4" s="441"/>
      <c r="C4" s="829"/>
      <c r="D4" s="829"/>
      <c r="E4" s="829"/>
      <c r="F4" s="89"/>
      <c r="G4" s="89"/>
      <c r="H4" s="121"/>
      <c r="I4" s="145"/>
      <c r="J4" s="72" t="s">
        <v>59</v>
      </c>
      <c r="O4" s="441"/>
      <c r="P4" s="441"/>
      <c r="Q4" s="441"/>
      <c r="R4" s="441"/>
      <c r="S4" s="441"/>
      <c r="T4" s="441"/>
      <c r="U4" s="441"/>
      <c r="V4" s="441"/>
      <c r="W4" s="441"/>
      <c r="X4" s="441"/>
      <c r="Y4" s="441"/>
      <c r="Z4" s="441"/>
      <c r="AA4" s="441"/>
      <c r="AB4" s="441"/>
      <c r="AC4" s="441"/>
    </row>
    <row r="5" spans="1:29" ht="17.25" customHeight="1" x14ac:dyDescent="0.2">
      <c r="A5" s="441"/>
      <c r="C5" s="89"/>
      <c r="D5" s="89"/>
      <c r="E5" s="89"/>
      <c r="F5" s="89"/>
      <c r="G5" s="89"/>
      <c r="H5" s="121"/>
      <c r="I5" s="73"/>
      <c r="J5" s="72" t="s">
        <v>58</v>
      </c>
      <c r="O5" s="441"/>
      <c r="P5" s="441"/>
      <c r="Q5" s="441"/>
      <c r="R5" s="441"/>
      <c r="S5" s="441"/>
      <c r="T5" s="441"/>
      <c r="U5" s="441"/>
      <c r="V5" s="441"/>
      <c r="W5" s="441"/>
      <c r="X5" s="441"/>
      <c r="Y5" s="441"/>
      <c r="Z5" s="441"/>
      <c r="AA5" s="441"/>
      <c r="AB5" s="441"/>
      <c r="AC5" s="441"/>
    </row>
    <row r="6" spans="1:29" ht="17.25" customHeight="1" x14ac:dyDescent="0.2">
      <c r="A6" s="441"/>
      <c r="C6" s="149" t="s">
        <v>599</v>
      </c>
      <c r="F6" s="151">
        <f>SUM(L14)</f>
        <v>0</v>
      </c>
      <c r="G6" s="408">
        <f>IF(F6&gt;5000,1,0)</f>
        <v>0</v>
      </c>
      <c r="I6" s="74"/>
      <c r="J6" s="72" t="s">
        <v>46</v>
      </c>
      <c r="O6" s="441"/>
      <c r="P6" s="441"/>
      <c r="Q6" s="441"/>
      <c r="R6" s="441"/>
      <c r="S6" s="441"/>
      <c r="T6" s="441"/>
      <c r="U6" s="441"/>
      <c r="V6" s="441"/>
      <c r="W6" s="441"/>
      <c r="X6" s="441"/>
      <c r="Y6" s="441"/>
      <c r="Z6" s="441"/>
      <c r="AA6" s="441"/>
      <c r="AB6" s="441"/>
      <c r="AC6" s="441"/>
    </row>
    <row r="7" spans="1:29" ht="17.25" customHeight="1" x14ac:dyDescent="0.2">
      <c r="A7" s="441"/>
      <c r="I7" s="75"/>
      <c r="J7" s="72" t="s">
        <v>47</v>
      </c>
      <c r="O7" s="441"/>
      <c r="P7" s="441"/>
      <c r="Q7" s="441"/>
      <c r="R7" s="441"/>
      <c r="S7" s="441"/>
      <c r="T7" s="441"/>
      <c r="U7" s="441"/>
      <c r="V7" s="441"/>
      <c r="W7" s="441"/>
      <c r="X7" s="441"/>
      <c r="Y7" s="441"/>
      <c r="Z7" s="441"/>
      <c r="AA7" s="441"/>
      <c r="AB7" s="441"/>
      <c r="AC7" s="441"/>
    </row>
    <row r="8" spans="1:29" ht="17.25" customHeight="1" x14ac:dyDescent="0.2">
      <c r="A8" s="441"/>
      <c r="C8" s="993" t="str">
        <f>IF(F6&gt;5000,Texte!A47,"")</f>
        <v/>
      </c>
      <c r="D8" s="993"/>
      <c r="E8" s="993"/>
      <c r="F8" s="993"/>
      <c r="G8" s="993"/>
      <c r="H8" s="993"/>
      <c r="O8" s="441"/>
      <c r="P8" s="441"/>
      <c r="Q8" s="441"/>
      <c r="R8" s="441"/>
      <c r="S8" s="441"/>
      <c r="T8" s="441"/>
      <c r="U8" s="441"/>
      <c r="V8" s="441"/>
      <c r="W8" s="441"/>
      <c r="X8" s="441"/>
      <c r="Y8" s="441"/>
      <c r="Z8" s="441"/>
      <c r="AA8" s="441"/>
      <c r="AB8" s="441"/>
      <c r="AC8" s="441"/>
    </row>
    <row r="9" spans="1:29" ht="15" customHeight="1" thickBot="1" x14ac:dyDescent="0.25">
      <c r="A9" s="441"/>
      <c r="C9" s="837" t="s">
        <v>173</v>
      </c>
      <c r="D9" s="837"/>
      <c r="E9" s="837"/>
      <c r="F9" s="837"/>
      <c r="G9" s="837"/>
      <c r="H9" s="837"/>
      <c r="I9" s="837"/>
      <c r="J9" s="837"/>
      <c r="K9" s="837"/>
      <c r="L9" s="837"/>
      <c r="O9" s="441"/>
      <c r="P9" s="441"/>
      <c r="Q9" s="441"/>
      <c r="R9" s="441"/>
      <c r="S9" s="441"/>
      <c r="T9" s="441"/>
      <c r="U9" s="441"/>
      <c r="V9" s="441"/>
      <c r="W9" s="441"/>
      <c r="X9" s="441"/>
      <c r="Y9" s="441"/>
      <c r="Z9" s="441"/>
      <c r="AA9" s="441"/>
      <c r="AB9" s="441"/>
      <c r="AC9" s="441"/>
    </row>
    <row r="10" spans="1:29" ht="23.25" customHeight="1" x14ac:dyDescent="0.2">
      <c r="A10" s="441"/>
      <c r="B10" s="76"/>
      <c r="C10" s="990" t="s">
        <v>487</v>
      </c>
      <c r="D10" s="991"/>
      <c r="E10" s="991"/>
      <c r="F10" s="991"/>
      <c r="G10" s="991"/>
      <c r="H10" s="991"/>
      <c r="I10" s="992"/>
      <c r="J10" s="370" t="s">
        <v>195</v>
      </c>
      <c r="K10" s="370" t="s">
        <v>196</v>
      </c>
      <c r="L10" s="77" t="s">
        <v>10</v>
      </c>
      <c r="M10" s="78"/>
      <c r="N10" s="78"/>
      <c r="O10" s="441"/>
      <c r="P10" s="441"/>
      <c r="Q10" s="441"/>
      <c r="R10" s="441"/>
      <c r="S10" s="441"/>
      <c r="T10" s="441"/>
      <c r="U10" s="441"/>
      <c r="V10" s="441"/>
      <c r="W10" s="441"/>
      <c r="X10" s="441"/>
      <c r="Y10" s="441"/>
      <c r="Z10" s="441"/>
      <c r="AA10" s="441"/>
      <c r="AB10" s="441"/>
      <c r="AC10" s="441"/>
    </row>
    <row r="11" spans="1:29" ht="64.5" customHeight="1" x14ac:dyDescent="0.2">
      <c r="A11" s="441"/>
      <c r="B11" s="76"/>
      <c r="C11" s="987" t="s">
        <v>491</v>
      </c>
      <c r="D11" s="988"/>
      <c r="E11" s="988"/>
      <c r="F11" s="988"/>
      <c r="G11" s="988"/>
      <c r="H11" s="988"/>
      <c r="I11" s="989"/>
      <c r="J11" s="373"/>
      <c r="K11" s="102"/>
      <c r="L11" s="180">
        <f>J11*K11</f>
        <v>0</v>
      </c>
      <c r="M11" s="131">
        <f>IF(menu!$U$8=FALSE,0,IF(AND(menu!$U$8=TRUE,L11=0),0,IF(AND(L11&gt;0,OR(C11="",LEFT(C11,3)="Bsp")),1,IF(L11&lt;=5000,0,1))))</f>
        <v>0</v>
      </c>
      <c r="N11" s="78"/>
      <c r="O11" s="441"/>
      <c r="P11" s="441"/>
      <c r="Q11" s="441"/>
      <c r="R11" s="441"/>
      <c r="S11" s="441"/>
      <c r="T11" s="441"/>
      <c r="U11" s="441"/>
      <c r="V11" s="441"/>
      <c r="W11" s="441"/>
      <c r="X11" s="441"/>
      <c r="Y11" s="441"/>
      <c r="Z11" s="441"/>
      <c r="AA11" s="441"/>
      <c r="AB11" s="441"/>
      <c r="AC11" s="441"/>
    </row>
    <row r="12" spans="1:29" ht="64.5" customHeight="1" x14ac:dyDescent="0.2">
      <c r="A12" s="441"/>
      <c r="B12" s="76"/>
      <c r="C12" s="987" t="s">
        <v>197</v>
      </c>
      <c r="D12" s="988"/>
      <c r="E12" s="988"/>
      <c r="F12" s="988"/>
      <c r="G12" s="988"/>
      <c r="H12" s="988"/>
      <c r="I12" s="989"/>
      <c r="J12" s="373"/>
      <c r="K12" s="102"/>
      <c r="L12" s="180">
        <f t="shared" ref="L12:L13" si="0">J12*K12</f>
        <v>0</v>
      </c>
      <c r="M12" s="131">
        <f>IF(menu!$U$8=FALSE,0,IF(AND(menu!$U$8=TRUE,L12=0),0,IF(AND(L12&gt;0,OR(C12="",LEFT(C12,3)="Bsp")),1,IF(L12&lt;=5000,0,1))))</f>
        <v>0</v>
      </c>
      <c r="N12" s="78"/>
      <c r="O12" s="441"/>
      <c r="P12" s="441"/>
      <c r="Q12" s="441"/>
      <c r="R12" s="441"/>
      <c r="S12" s="441"/>
      <c r="T12" s="441"/>
      <c r="U12" s="441"/>
      <c r="V12" s="441"/>
      <c r="W12" s="441"/>
      <c r="X12" s="441"/>
      <c r="Y12" s="441"/>
      <c r="Z12" s="441"/>
      <c r="AA12" s="441"/>
      <c r="AB12" s="441"/>
      <c r="AC12" s="441"/>
    </row>
    <row r="13" spans="1:29" ht="64.5" customHeight="1" thickBot="1" x14ac:dyDescent="0.25">
      <c r="A13" s="441"/>
      <c r="B13" s="76"/>
      <c r="C13" s="987" t="s">
        <v>490</v>
      </c>
      <c r="D13" s="988"/>
      <c r="E13" s="988"/>
      <c r="F13" s="988"/>
      <c r="G13" s="988"/>
      <c r="H13" s="988"/>
      <c r="I13" s="989"/>
      <c r="J13" s="373"/>
      <c r="K13" s="102"/>
      <c r="L13" s="180">
        <f t="shared" si="0"/>
        <v>0</v>
      </c>
      <c r="M13" s="131">
        <f>IF(menu!$U$8=FALSE,0,IF(AND(menu!$U$8=TRUE,L13=0),0,IF(AND(L13&gt;0,OR(C13="",LEFT(C13,3)="Bsp")),1,IF(L13&lt;=5000,0,1))))</f>
        <v>0</v>
      </c>
      <c r="N13" s="78"/>
      <c r="O13" s="441"/>
      <c r="P13" s="441"/>
      <c r="Q13" s="441"/>
      <c r="R13" s="441"/>
      <c r="S13" s="441"/>
      <c r="T13" s="441"/>
      <c r="U13" s="441"/>
      <c r="V13" s="441"/>
      <c r="W13" s="441"/>
      <c r="X13" s="441"/>
      <c r="Y13" s="441"/>
      <c r="Z13" s="441"/>
      <c r="AA13" s="441"/>
      <c r="AB13" s="441"/>
      <c r="AC13" s="441"/>
    </row>
    <row r="14" spans="1:29" ht="12" customHeight="1" thickBot="1" x14ac:dyDescent="0.25">
      <c r="A14" s="441"/>
      <c r="B14" s="78"/>
      <c r="C14" s="79"/>
      <c r="D14" s="79"/>
      <c r="E14" s="79"/>
      <c r="F14" s="79"/>
      <c r="G14" s="79"/>
      <c r="H14" s="79"/>
      <c r="I14" s="79"/>
      <c r="J14" s="80"/>
      <c r="K14" s="81" t="s">
        <v>15</v>
      </c>
      <c r="L14" s="82">
        <f>SUM(L11:L13)</f>
        <v>0</v>
      </c>
      <c r="M14" s="137"/>
      <c r="N14" s="78"/>
      <c r="O14" s="441"/>
      <c r="P14" s="441"/>
      <c r="Q14" s="441"/>
      <c r="R14" s="441"/>
      <c r="S14" s="441"/>
      <c r="T14" s="441"/>
      <c r="U14" s="441"/>
      <c r="V14" s="441"/>
      <c r="W14" s="441"/>
      <c r="X14" s="441"/>
      <c r="Y14" s="441"/>
      <c r="Z14" s="441"/>
      <c r="AA14" s="441"/>
      <c r="AB14" s="441"/>
      <c r="AC14" s="441"/>
    </row>
    <row r="15" spans="1:29" ht="6" customHeight="1" x14ac:dyDescent="0.2">
      <c r="A15" s="441"/>
      <c r="C15" s="83"/>
      <c r="D15" s="83"/>
      <c r="E15" s="83"/>
      <c r="F15" s="83"/>
      <c r="G15" s="83"/>
      <c r="H15" s="83"/>
      <c r="I15" s="83"/>
      <c r="J15" s="83"/>
      <c r="K15" s="83"/>
      <c r="L15" s="84"/>
      <c r="M15" s="137"/>
      <c r="N15" s="78"/>
      <c r="O15" s="441"/>
      <c r="P15" s="441"/>
      <c r="Q15" s="441"/>
      <c r="R15" s="441"/>
      <c r="S15" s="441"/>
      <c r="T15" s="441"/>
      <c r="U15" s="441"/>
      <c r="V15" s="441"/>
      <c r="W15" s="441"/>
      <c r="X15" s="441"/>
      <c r="Y15" s="441"/>
      <c r="Z15" s="441"/>
      <c r="AA15" s="441"/>
      <c r="AB15" s="441"/>
      <c r="AC15" s="441"/>
    </row>
    <row r="16" spans="1:29" ht="6" customHeight="1" x14ac:dyDescent="0.2">
      <c r="A16" s="441"/>
      <c r="M16" s="78"/>
      <c r="N16" s="78"/>
      <c r="O16" s="441"/>
      <c r="P16" s="441"/>
      <c r="Q16" s="441"/>
      <c r="R16" s="441"/>
      <c r="S16" s="441"/>
      <c r="T16" s="441"/>
      <c r="U16" s="441"/>
      <c r="V16" s="441"/>
      <c r="W16" s="441"/>
      <c r="X16" s="441"/>
      <c r="Y16" s="441"/>
      <c r="Z16" s="441"/>
      <c r="AA16" s="441"/>
      <c r="AB16" s="441"/>
      <c r="AC16" s="441"/>
    </row>
    <row r="17" spans="1:29" ht="12.75" customHeight="1" x14ac:dyDescent="0.2">
      <c r="A17" s="441"/>
      <c r="C17" s="868" t="s">
        <v>167</v>
      </c>
      <c r="D17" s="868"/>
      <c r="E17" s="868"/>
      <c r="F17" s="868"/>
      <c r="G17" s="868"/>
      <c r="H17" s="868"/>
      <c r="I17" s="868"/>
      <c r="J17" s="868"/>
      <c r="K17" s="868"/>
      <c r="L17" s="868"/>
      <c r="M17" s="868"/>
      <c r="N17" s="78"/>
      <c r="O17" s="441"/>
      <c r="P17" s="441"/>
      <c r="Q17" s="441"/>
      <c r="R17" s="441"/>
      <c r="S17" s="441"/>
      <c r="T17" s="441"/>
      <c r="U17" s="441"/>
      <c r="V17" s="441"/>
      <c r="W17" s="441"/>
      <c r="X17" s="441"/>
      <c r="Y17" s="441"/>
      <c r="Z17" s="441"/>
      <c r="AA17" s="441"/>
      <c r="AB17" s="441"/>
      <c r="AC17" s="441"/>
    </row>
    <row r="18" spans="1:29" ht="21" customHeight="1" x14ac:dyDescent="0.2">
      <c r="A18" s="441"/>
      <c r="C18" s="861" t="str">
        <f ca="1">Basisdaten!C39</f>
        <v>Vorhabenbeschreibung - 4.1.8. a) Erstvorhaben Klimaschutzkonzept und Klimaschutzmanagement - Vers. 09/2024</v>
      </c>
      <c r="D18" s="862"/>
      <c r="E18" s="862"/>
      <c r="F18" s="862"/>
      <c r="G18" s="862"/>
      <c r="H18" s="862"/>
      <c r="I18" s="862"/>
      <c r="J18" s="862"/>
      <c r="K18" s="862"/>
      <c r="L18" s="862"/>
      <c r="M18" s="78"/>
      <c r="N18" s="78"/>
      <c r="O18" s="441"/>
      <c r="P18" s="441"/>
      <c r="Q18" s="441"/>
      <c r="R18" s="441"/>
      <c r="S18" s="441"/>
      <c r="T18" s="441"/>
      <c r="U18" s="441"/>
      <c r="V18" s="441"/>
      <c r="W18" s="441"/>
      <c r="X18" s="441"/>
      <c r="Y18" s="441"/>
      <c r="Z18" s="441"/>
      <c r="AA18" s="441"/>
      <c r="AB18" s="441"/>
      <c r="AC18" s="441"/>
    </row>
    <row r="19" spans="1:29" ht="15" customHeight="1" x14ac:dyDescent="0.2">
      <c r="A19" s="441"/>
      <c r="C19" s="85"/>
      <c r="D19" s="78"/>
      <c r="O19" s="441"/>
      <c r="P19" s="441"/>
      <c r="Q19" s="441"/>
      <c r="R19" s="441"/>
      <c r="S19" s="441"/>
      <c r="T19" s="441"/>
      <c r="U19" s="441"/>
      <c r="V19" s="441"/>
      <c r="W19" s="441"/>
      <c r="X19" s="441"/>
      <c r="Y19" s="441"/>
      <c r="Z19" s="441"/>
      <c r="AA19" s="441"/>
      <c r="AB19" s="441"/>
      <c r="AC19" s="441"/>
    </row>
    <row r="20" spans="1:29" x14ac:dyDescent="0.2">
      <c r="A20" s="441"/>
      <c r="B20" s="441"/>
      <c r="C20" s="442"/>
      <c r="D20" s="441"/>
      <c r="E20" s="441"/>
      <c r="F20" s="441"/>
      <c r="G20" s="441"/>
      <c r="H20" s="441"/>
      <c r="I20" s="441"/>
      <c r="J20" s="441"/>
      <c r="K20" s="441"/>
      <c r="L20" s="441"/>
      <c r="M20" s="441"/>
      <c r="N20" s="441"/>
      <c r="O20" s="441"/>
      <c r="P20" s="441"/>
      <c r="Q20" s="441"/>
      <c r="R20" s="441"/>
      <c r="S20" s="441"/>
      <c r="T20" s="441"/>
      <c r="U20" s="441"/>
      <c r="V20" s="441"/>
      <c r="W20" s="441"/>
      <c r="X20" s="441"/>
      <c r="Y20" s="441"/>
      <c r="Z20" s="441"/>
      <c r="AA20" s="441"/>
      <c r="AB20" s="441"/>
      <c r="AC20" s="441"/>
    </row>
    <row r="21" spans="1:29" ht="15" customHeight="1" x14ac:dyDescent="0.2">
      <c r="A21" s="441"/>
      <c r="B21" s="441"/>
      <c r="C21" s="451"/>
      <c r="D21" s="441"/>
      <c r="E21" s="441"/>
      <c r="F21" s="441"/>
      <c r="G21" s="441"/>
      <c r="H21" s="441"/>
      <c r="I21" s="441"/>
      <c r="J21" s="441"/>
      <c r="K21" s="441"/>
      <c r="L21" s="441"/>
      <c r="M21" s="441"/>
      <c r="N21" s="441"/>
      <c r="O21" s="441"/>
      <c r="P21" s="441"/>
      <c r="Q21" s="441"/>
      <c r="R21" s="441"/>
      <c r="S21" s="441"/>
      <c r="T21" s="441"/>
      <c r="U21" s="441"/>
      <c r="V21" s="441"/>
      <c r="W21" s="441"/>
      <c r="X21" s="441"/>
      <c r="Y21" s="441"/>
      <c r="Z21" s="441"/>
      <c r="AA21" s="441"/>
      <c r="AB21" s="441"/>
      <c r="AC21" s="441"/>
    </row>
    <row r="22" spans="1:29" x14ac:dyDescent="0.2">
      <c r="A22" s="441"/>
      <c r="B22" s="441"/>
      <c r="C22" s="451"/>
      <c r="D22" s="441"/>
      <c r="E22" s="441"/>
      <c r="F22" s="441"/>
      <c r="G22" s="441"/>
      <c r="H22" s="441"/>
      <c r="I22" s="441"/>
      <c r="J22" s="441"/>
      <c r="K22" s="441"/>
      <c r="L22" s="441"/>
      <c r="M22" s="441"/>
      <c r="N22" s="441"/>
      <c r="O22" s="441"/>
      <c r="P22" s="441"/>
      <c r="Q22" s="441"/>
      <c r="R22" s="441"/>
      <c r="S22" s="441"/>
      <c r="T22" s="441"/>
      <c r="U22" s="441"/>
      <c r="V22" s="441"/>
      <c r="W22" s="441"/>
      <c r="X22" s="441"/>
      <c r="Y22" s="441"/>
      <c r="Z22" s="441"/>
      <c r="AA22" s="441"/>
      <c r="AB22" s="441"/>
      <c r="AC22" s="441"/>
    </row>
    <row r="23" spans="1:29" x14ac:dyDescent="0.2">
      <c r="A23" s="441"/>
      <c r="B23" s="441"/>
      <c r="C23" s="441"/>
      <c r="D23" s="441"/>
      <c r="E23" s="441"/>
      <c r="F23" s="441"/>
      <c r="G23" s="441"/>
      <c r="H23" s="441"/>
      <c r="I23" s="441"/>
      <c r="J23" s="441"/>
      <c r="K23" s="441"/>
      <c r="L23" s="441"/>
      <c r="M23" s="442"/>
      <c r="N23" s="442"/>
      <c r="O23" s="441"/>
      <c r="P23" s="441"/>
      <c r="Q23" s="441"/>
      <c r="R23" s="441"/>
      <c r="S23" s="441"/>
      <c r="T23" s="441"/>
      <c r="U23" s="441"/>
      <c r="V23" s="441"/>
      <c r="W23" s="441"/>
      <c r="X23" s="441"/>
      <c r="Y23" s="441"/>
      <c r="Z23" s="441"/>
      <c r="AA23" s="441"/>
      <c r="AB23" s="441"/>
      <c r="AC23" s="441"/>
    </row>
    <row r="24" spans="1:29" x14ac:dyDescent="0.2">
      <c r="A24" s="441"/>
      <c r="B24" s="441"/>
      <c r="C24" s="441"/>
      <c r="D24" s="441"/>
      <c r="E24" s="441"/>
      <c r="F24" s="441"/>
      <c r="G24" s="441"/>
      <c r="H24" s="441"/>
      <c r="I24" s="441"/>
      <c r="J24" s="441"/>
      <c r="K24" s="441"/>
      <c r="L24" s="441"/>
      <c r="M24" s="441"/>
      <c r="N24" s="441"/>
      <c r="O24" s="441"/>
      <c r="P24" s="441"/>
      <c r="Q24" s="441"/>
      <c r="R24" s="441"/>
      <c r="S24" s="441"/>
      <c r="T24" s="441"/>
      <c r="U24" s="441"/>
      <c r="V24" s="441"/>
      <c r="W24" s="441"/>
      <c r="X24" s="441"/>
      <c r="Y24" s="441"/>
      <c r="Z24" s="441"/>
      <c r="AA24" s="441"/>
      <c r="AB24" s="441"/>
      <c r="AC24" s="441"/>
    </row>
    <row r="25" spans="1:29" x14ac:dyDescent="0.2">
      <c r="A25" s="441"/>
      <c r="B25" s="441"/>
      <c r="C25" s="441"/>
      <c r="D25" s="441"/>
      <c r="E25" s="441"/>
      <c r="F25" s="441"/>
      <c r="G25" s="441"/>
      <c r="H25" s="441"/>
      <c r="I25" s="441"/>
      <c r="J25" s="441"/>
      <c r="K25" s="441"/>
      <c r="L25" s="441"/>
      <c r="M25" s="441"/>
      <c r="N25" s="441"/>
      <c r="O25" s="441"/>
      <c r="P25" s="441"/>
      <c r="Q25" s="441"/>
      <c r="R25" s="441"/>
      <c r="S25" s="441"/>
      <c r="T25" s="441"/>
      <c r="U25" s="441"/>
      <c r="V25" s="441"/>
      <c r="W25" s="441"/>
      <c r="X25" s="441"/>
      <c r="Y25" s="441"/>
      <c r="Z25" s="441"/>
      <c r="AA25" s="441"/>
      <c r="AB25" s="441"/>
      <c r="AC25" s="441"/>
    </row>
    <row r="26" spans="1:29" x14ac:dyDescent="0.2">
      <c r="A26" s="441"/>
      <c r="B26" s="441"/>
      <c r="C26" s="441"/>
      <c r="D26" s="441"/>
      <c r="E26" s="441"/>
      <c r="F26" s="441"/>
      <c r="G26" s="441"/>
      <c r="H26" s="441"/>
      <c r="I26" s="441"/>
      <c r="J26" s="441"/>
      <c r="K26" s="441"/>
      <c r="L26" s="441"/>
      <c r="M26" s="441"/>
      <c r="N26" s="441"/>
      <c r="O26" s="441"/>
      <c r="P26" s="441"/>
      <c r="Q26" s="441"/>
      <c r="R26" s="441"/>
      <c r="S26" s="441"/>
      <c r="T26" s="441"/>
      <c r="U26" s="441"/>
      <c r="V26" s="441"/>
      <c r="W26" s="441"/>
      <c r="X26" s="441"/>
      <c r="Y26" s="441"/>
      <c r="Z26" s="441"/>
      <c r="AA26" s="441"/>
      <c r="AB26" s="441"/>
      <c r="AC26" s="441"/>
    </row>
    <row r="27" spans="1:29" x14ac:dyDescent="0.2">
      <c r="A27" s="441"/>
      <c r="B27" s="441"/>
      <c r="C27" s="441"/>
      <c r="D27" s="441"/>
      <c r="E27" s="441"/>
      <c r="F27" s="441"/>
      <c r="G27" s="441"/>
      <c r="H27" s="441"/>
      <c r="I27" s="441"/>
      <c r="J27" s="441"/>
      <c r="K27" s="441"/>
      <c r="L27" s="441"/>
      <c r="M27" s="441"/>
      <c r="N27" s="441"/>
      <c r="O27" s="441"/>
      <c r="P27" s="441"/>
      <c r="Q27" s="441"/>
      <c r="R27" s="441"/>
      <c r="S27" s="441"/>
      <c r="T27" s="441"/>
      <c r="U27" s="441"/>
      <c r="V27" s="441"/>
      <c r="W27" s="441"/>
      <c r="X27" s="441"/>
      <c r="Y27" s="441"/>
      <c r="Z27" s="441"/>
      <c r="AA27" s="441"/>
      <c r="AB27" s="441"/>
      <c r="AC27" s="441"/>
    </row>
    <row r="28" spans="1:29" x14ac:dyDescent="0.2">
      <c r="A28" s="441"/>
      <c r="B28" s="441"/>
      <c r="C28" s="441"/>
      <c r="D28" s="441"/>
      <c r="E28" s="441"/>
      <c r="F28" s="441"/>
      <c r="G28" s="441"/>
      <c r="H28" s="441"/>
      <c r="I28" s="441"/>
      <c r="J28" s="441"/>
      <c r="K28" s="441"/>
      <c r="L28" s="441"/>
      <c r="M28" s="441"/>
      <c r="N28" s="441"/>
      <c r="O28" s="441"/>
      <c r="P28" s="441"/>
      <c r="Q28" s="441"/>
      <c r="R28" s="441"/>
      <c r="S28" s="441"/>
      <c r="T28" s="441"/>
      <c r="U28" s="441"/>
      <c r="V28" s="441"/>
      <c r="W28" s="441"/>
      <c r="X28" s="441"/>
      <c r="Y28" s="441"/>
      <c r="Z28" s="441"/>
      <c r="AA28" s="441"/>
      <c r="AB28" s="441"/>
      <c r="AC28" s="441"/>
    </row>
    <row r="29" spans="1:29" x14ac:dyDescent="0.2">
      <c r="A29" s="441"/>
      <c r="B29" s="441"/>
      <c r="C29" s="441"/>
      <c r="D29" s="441"/>
      <c r="E29" s="441"/>
      <c r="F29" s="441"/>
      <c r="G29" s="441"/>
      <c r="H29" s="441"/>
      <c r="I29" s="441"/>
      <c r="J29" s="441"/>
      <c r="K29" s="441"/>
      <c r="L29" s="441"/>
      <c r="M29" s="441"/>
      <c r="N29" s="441"/>
      <c r="O29" s="441"/>
      <c r="P29" s="441"/>
      <c r="Q29" s="441"/>
      <c r="R29" s="441"/>
      <c r="S29" s="441"/>
      <c r="T29" s="441"/>
      <c r="U29" s="441"/>
      <c r="V29" s="441"/>
      <c r="W29" s="441"/>
      <c r="X29" s="441"/>
      <c r="Y29" s="441"/>
      <c r="Z29" s="441"/>
      <c r="AA29" s="441"/>
      <c r="AB29" s="441"/>
      <c r="AC29" s="441"/>
    </row>
    <row r="30" spans="1:29" x14ac:dyDescent="0.2">
      <c r="A30" s="441"/>
      <c r="B30" s="441"/>
      <c r="C30" s="441"/>
      <c r="D30" s="441"/>
      <c r="E30" s="441"/>
      <c r="F30" s="441"/>
      <c r="G30" s="441"/>
      <c r="H30" s="441"/>
      <c r="I30" s="441"/>
      <c r="J30" s="441"/>
      <c r="K30" s="441"/>
      <c r="L30" s="441"/>
      <c r="M30" s="441"/>
      <c r="N30" s="441"/>
      <c r="O30" s="441"/>
      <c r="P30" s="441"/>
      <c r="Q30" s="441"/>
      <c r="R30" s="441"/>
      <c r="S30" s="441"/>
      <c r="T30" s="441"/>
      <c r="U30" s="441"/>
      <c r="V30" s="441"/>
      <c r="W30" s="441"/>
      <c r="X30" s="441"/>
      <c r="Y30" s="441"/>
      <c r="Z30" s="441"/>
      <c r="AA30" s="441"/>
      <c r="AB30" s="441"/>
      <c r="AC30" s="441"/>
    </row>
    <row r="31" spans="1:29" x14ac:dyDescent="0.2">
      <c r="A31" s="441"/>
      <c r="B31" s="441"/>
      <c r="C31" s="441"/>
      <c r="D31" s="441"/>
      <c r="E31" s="441"/>
      <c r="F31" s="441"/>
      <c r="G31" s="441"/>
      <c r="H31" s="441"/>
      <c r="I31" s="441"/>
      <c r="J31" s="441"/>
      <c r="K31" s="441"/>
      <c r="L31" s="441"/>
      <c r="M31" s="441"/>
      <c r="N31" s="441"/>
      <c r="O31" s="441"/>
      <c r="P31" s="441"/>
      <c r="Q31" s="441"/>
      <c r="R31" s="441"/>
      <c r="S31" s="441"/>
      <c r="T31" s="441"/>
      <c r="U31" s="441"/>
      <c r="V31" s="441"/>
      <c r="W31" s="441"/>
      <c r="X31" s="441"/>
      <c r="Y31" s="441"/>
      <c r="Z31" s="441"/>
      <c r="AA31" s="441"/>
      <c r="AB31" s="441"/>
      <c r="AC31" s="441"/>
    </row>
    <row r="32" spans="1:29" x14ac:dyDescent="0.2">
      <c r="A32" s="441"/>
      <c r="B32" s="441"/>
      <c r="C32" s="441"/>
      <c r="D32" s="441"/>
      <c r="E32" s="441"/>
      <c r="F32" s="441"/>
      <c r="G32" s="441"/>
      <c r="H32" s="441"/>
      <c r="I32" s="441"/>
      <c r="J32" s="441"/>
      <c r="K32" s="441"/>
      <c r="L32" s="441"/>
      <c r="M32" s="441"/>
      <c r="N32" s="441"/>
      <c r="O32" s="441"/>
      <c r="P32" s="441"/>
      <c r="Q32" s="441"/>
      <c r="R32" s="441"/>
      <c r="S32" s="441"/>
      <c r="T32" s="441"/>
      <c r="U32" s="441"/>
      <c r="V32" s="441"/>
      <c r="W32" s="441"/>
      <c r="X32" s="441"/>
      <c r="Y32" s="441"/>
      <c r="Z32" s="441"/>
      <c r="AA32" s="441"/>
      <c r="AB32" s="441"/>
      <c r="AC32" s="441"/>
    </row>
    <row r="33" spans="1:29" x14ac:dyDescent="0.2">
      <c r="A33" s="441"/>
      <c r="B33" s="441"/>
      <c r="C33" s="441"/>
      <c r="D33" s="441"/>
      <c r="E33" s="441"/>
      <c r="F33" s="441"/>
      <c r="G33" s="441"/>
      <c r="H33" s="441"/>
      <c r="I33" s="441"/>
      <c r="J33" s="441"/>
      <c r="K33" s="441"/>
      <c r="L33" s="441"/>
      <c r="M33" s="441"/>
      <c r="N33" s="441"/>
      <c r="O33" s="441"/>
      <c r="P33" s="441"/>
      <c r="Q33" s="441"/>
      <c r="R33" s="441"/>
      <c r="S33" s="441"/>
      <c r="T33" s="441"/>
      <c r="U33" s="441"/>
      <c r="V33" s="441"/>
      <c r="W33" s="441"/>
      <c r="X33" s="441"/>
      <c r="Y33" s="441"/>
      <c r="Z33" s="441"/>
      <c r="AA33" s="441"/>
      <c r="AB33" s="441"/>
      <c r="AC33" s="441"/>
    </row>
    <row r="34" spans="1:29" x14ac:dyDescent="0.2">
      <c r="A34" s="441"/>
      <c r="B34" s="441"/>
      <c r="C34" s="441"/>
      <c r="D34" s="441"/>
      <c r="E34" s="441"/>
      <c r="F34" s="441"/>
      <c r="G34" s="441"/>
      <c r="H34" s="441"/>
      <c r="I34" s="441"/>
      <c r="J34" s="441"/>
      <c r="K34" s="441"/>
      <c r="L34" s="441"/>
      <c r="M34" s="441"/>
      <c r="N34" s="441"/>
      <c r="O34" s="441"/>
      <c r="P34" s="441"/>
      <c r="Q34" s="441"/>
      <c r="R34" s="441"/>
      <c r="S34" s="441"/>
      <c r="T34" s="441"/>
      <c r="U34" s="441"/>
      <c r="V34" s="441"/>
      <c r="W34" s="441"/>
      <c r="X34" s="441"/>
      <c r="Y34" s="441"/>
      <c r="Z34" s="441"/>
      <c r="AA34" s="441"/>
      <c r="AB34" s="441"/>
      <c r="AC34" s="441"/>
    </row>
    <row r="35" spans="1:29" x14ac:dyDescent="0.2">
      <c r="A35" s="441"/>
      <c r="B35" s="441"/>
      <c r="C35" s="441"/>
      <c r="D35" s="441"/>
      <c r="E35" s="441"/>
      <c r="F35" s="441"/>
      <c r="G35" s="441"/>
      <c r="H35" s="441"/>
      <c r="I35" s="441"/>
      <c r="J35" s="441"/>
      <c r="K35" s="441"/>
      <c r="L35" s="441"/>
      <c r="M35" s="441"/>
      <c r="N35" s="441"/>
      <c r="O35" s="441"/>
      <c r="P35" s="441"/>
      <c r="Q35" s="441"/>
      <c r="R35" s="441"/>
      <c r="S35" s="441"/>
      <c r="T35" s="441"/>
      <c r="U35" s="441"/>
      <c r="V35" s="441"/>
      <c r="W35" s="441"/>
      <c r="X35" s="441"/>
      <c r="Y35" s="441"/>
      <c r="Z35" s="441"/>
      <c r="AA35" s="441"/>
      <c r="AB35" s="441"/>
      <c r="AC35" s="441"/>
    </row>
    <row r="36" spans="1:29" x14ac:dyDescent="0.2">
      <c r="A36" s="441"/>
      <c r="B36" s="441"/>
      <c r="C36" s="441"/>
      <c r="D36" s="441"/>
      <c r="E36" s="441"/>
      <c r="F36" s="441"/>
      <c r="G36" s="441"/>
      <c r="H36" s="441"/>
      <c r="I36" s="441"/>
      <c r="J36" s="441"/>
      <c r="K36" s="441"/>
      <c r="L36" s="441"/>
      <c r="M36" s="441"/>
      <c r="N36" s="441"/>
      <c r="O36" s="441"/>
      <c r="P36" s="441"/>
      <c r="Q36" s="441"/>
      <c r="R36" s="441"/>
      <c r="S36" s="441"/>
      <c r="T36" s="441"/>
      <c r="U36" s="441"/>
      <c r="V36" s="441"/>
      <c r="W36" s="441"/>
      <c r="X36" s="441"/>
      <c r="Y36" s="441"/>
      <c r="Z36" s="441"/>
      <c r="AA36" s="441"/>
      <c r="AB36" s="441"/>
      <c r="AC36" s="441"/>
    </row>
    <row r="37" spans="1:29" x14ac:dyDescent="0.2">
      <c r="A37" s="441"/>
      <c r="B37" s="441"/>
      <c r="C37" s="441"/>
      <c r="D37" s="441"/>
      <c r="E37" s="441"/>
      <c r="F37" s="441"/>
      <c r="G37" s="441"/>
      <c r="H37" s="441"/>
      <c r="I37" s="441"/>
      <c r="J37" s="441"/>
      <c r="K37" s="441"/>
      <c r="L37" s="441"/>
      <c r="M37" s="441"/>
      <c r="N37" s="441"/>
      <c r="O37" s="441"/>
      <c r="P37" s="441"/>
      <c r="Q37" s="441"/>
      <c r="R37" s="441"/>
      <c r="S37" s="441"/>
      <c r="T37" s="441"/>
      <c r="U37" s="441"/>
      <c r="V37" s="441"/>
      <c r="W37" s="441"/>
      <c r="X37" s="441"/>
      <c r="Y37" s="441"/>
      <c r="Z37" s="441"/>
      <c r="AA37" s="441"/>
      <c r="AB37" s="441"/>
      <c r="AC37" s="441"/>
    </row>
    <row r="38" spans="1:29" x14ac:dyDescent="0.2">
      <c r="A38" s="441"/>
      <c r="B38" s="441"/>
      <c r="C38" s="441"/>
      <c r="D38" s="441"/>
      <c r="E38" s="441"/>
      <c r="F38" s="441"/>
      <c r="G38" s="441"/>
      <c r="H38" s="441"/>
      <c r="I38" s="441"/>
      <c r="J38" s="441"/>
      <c r="K38" s="441"/>
      <c r="L38" s="441"/>
      <c r="M38" s="441"/>
      <c r="N38" s="441"/>
      <c r="O38" s="441"/>
      <c r="P38" s="441"/>
      <c r="Q38" s="441"/>
      <c r="R38" s="441"/>
      <c r="S38" s="441"/>
      <c r="T38" s="441"/>
      <c r="U38" s="441"/>
      <c r="V38" s="441"/>
      <c r="W38" s="441"/>
      <c r="X38" s="441"/>
      <c r="Y38" s="441"/>
      <c r="Z38" s="441"/>
      <c r="AA38" s="441"/>
      <c r="AB38" s="441"/>
      <c r="AC38" s="441"/>
    </row>
    <row r="39" spans="1:29" x14ac:dyDescent="0.2">
      <c r="A39" s="441"/>
      <c r="B39" s="441"/>
      <c r="C39" s="441"/>
      <c r="D39" s="441"/>
      <c r="E39" s="441"/>
      <c r="F39" s="441"/>
      <c r="G39" s="441"/>
      <c r="H39" s="441"/>
      <c r="I39" s="441"/>
      <c r="J39" s="441"/>
      <c r="K39" s="441"/>
      <c r="L39" s="441"/>
      <c r="M39" s="441"/>
      <c r="N39" s="441"/>
      <c r="O39" s="441"/>
      <c r="P39" s="441"/>
      <c r="Q39" s="441"/>
      <c r="R39" s="441"/>
      <c r="S39" s="441"/>
      <c r="T39" s="441"/>
      <c r="U39" s="441"/>
      <c r="V39" s="441"/>
      <c r="W39" s="441"/>
      <c r="X39" s="441"/>
      <c r="Y39" s="441"/>
      <c r="Z39" s="441"/>
      <c r="AA39" s="441"/>
      <c r="AB39" s="441"/>
      <c r="AC39" s="441"/>
    </row>
    <row r="40" spans="1:29" x14ac:dyDescent="0.2">
      <c r="A40" s="441"/>
      <c r="B40" s="441"/>
      <c r="C40" s="441"/>
      <c r="D40" s="441"/>
      <c r="E40" s="441"/>
      <c r="F40" s="441"/>
      <c r="G40" s="441"/>
      <c r="H40" s="441"/>
      <c r="I40" s="441"/>
      <c r="J40" s="441"/>
      <c r="K40" s="441"/>
      <c r="L40" s="441"/>
      <c r="M40" s="441"/>
      <c r="N40" s="441"/>
      <c r="O40" s="441"/>
      <c r="P40" s="441"/>
      <c r="Q40" s="441"/>
      <c r="R40" s="441"/>
      <c r="S40" s="441"/>
      <c r="T40" s="441"/>
      <c r="U40" s="441"/>
      <c r="V40" s="441"/>
      <c r="W40" s="441"/>
      <c r="X40" s="441"/>
      <c r="Y40" s="441"/>
      <c r="Z40" s="441"/>
      <c r="AA40" s="441"/>
      <c r="AB40" s="441"/>
      <c r="AC40" s="441"/>
    </row>
    <row r="41" spans="1:29" x14ac:dyDescent="0.2">
      <c r="A41" s="441"/>
      <c r="B41" s="441"/>
      <c r="C41" s="441"/>
      <c r="D41" s="441"/>
      <c r="E41" s="441"/>
      <c r="F41" s="441"/>
      <c r="G41" s="441"/>
      <c r="H41" s="441"/>
      <c r="I41" s="441"/>
      <c r="J41" s="441"/>
      <c r="K41" s="441"/>
      <c r="L41" s="441"/>
      <c r="M41" s="441"/>
      <c r="N41" s="441"/>
      <c r="O41" s="441"/>
      <c r="P41" s="441"/>
      <c r="Q41" s="441"/>
      <c r="R41" s="441"/>
      <c r="S41" s="441"/>
      <c r="T41" s="441"/>
      <c r="U41" s="441"/>
      <c r="V41" s="441"/>
      <c r="W41" s="441"/>
      <c r="X41" s="441"/>
      <c r="Y41" s="441"/>
      <c r="Z41" s="441"/>
      <c r="AA41" s="441"/>
      <c r="AB41" s="441"/>
      <c r="AC41" s="441"/>
    </row>
    <row r="42" spans="1:29" x14ac:dyDescent="0.2">
      <c r="A42" s="441"/>
      <c r="B42" s="441"/>
      <c r="C42" s="441"/>
      <c r="D42" s="441"/>
      <c r="E42" s="441"/>
      <c r="F42" s="441"/>
      <c r="G42" s="441"/>
      <c r="H42" s="441"/>
      <c r="I42" s="441"/>
      <c r="J42" s="441"/>
      <c r="K42" s="441"/>
      <c r="L42" s="441"/>
      <c r="M42" s="441"/>
      <c r="N42" s="441"/>
      <c r="O42" s="441"/>
      <c r="P42" s="441"/>
      <c r="Q42" s="441"/>
      <c r="R42" s="441"/>
      <c r="S42" s="441"/>
      <c r="T42" s="441"/>
      <c r="U42" s="441"/>
      <c r="V42" s="441"/>
      <c r="W42" s="441"/>
      <c r="X42" s="441"/>
      <c r="Y42" s="441"/>
      <c r="Z42" s="441"/>
      <c r="AA42" s="441"/>
      <c r="AB42" s="441"/>
      <c r="AC42" s="441"/>
    </row>
    <row r="43" spans="1:29" x14ac:dyDescent="0.2">
      <c r="A43" s="441"/>
      <c r="B43" s="441"/>
      <c r="C43" s="441"/>
      <c r="D43" s="441"/>
      <c r="E43" s="441"/>
      <c r="F43" s="441"/>
      <c r="G43" s="441"/>
      <c r="H43" s="441"/>
      <c r="I43" s="441"/>
      <c r="J43" s="441"/>
      <c r="K43" s="441"/>
      <c r="L43" s="441"/>
      <c r="M43" s="441"/>
      <c r="N43" s="441"/>
      <c r="O43" s="441"/>
      <c r="P43" s="441"/>
      <c r="Q43" s="441"/>
      <c r="R43" s="441"/>
      <c r="S43" s="441"/>
      <c r="T43" s="441"/>
      <c r="U43" s="441"/>
      <c r="V43" s="441"/>
      <c r="W43" s="441"/>
      <c r="X43" s="441"/>
      <c r="Y43" s="441"/>
      <c r="Z43" s="441"/>
      <c r="AA43" s="441"/>
      <c r="AB43" s="441"/>
      <c r="AC43" s="441"/>
    </row>
    <row r="44" spans="1:29" x14ac:dyDescent="0.2">
      <c r="A44" s="441"/>
      <c r="B44" s="441"/>
      <c r="C44" s="441"/>
      <c r="D44" s="441"/>
      <c r="E44" s="441"/>
      <c r="F44" s="441"/>
      <c r="G44" s="441"/>
      <c r="H44" s="441"/>
      <c r="I44" s="441"/>
      <c r="J44" s="441"/>
      <c r="K44" s="441"/>
      <c r="L44" s="441"/>
      <c r="M44" s="441"/>
      <c r="N44" s="441"/>
      <c r="O44" s="441"/>
      <c r="P44" s="441"/>
      <c r="Q44" s="441"/>
      <c r="R44" s="441"/>
      <c r="S44" s="441"/>
      <c r="T44" s="441"/>
      <c r="U44" s="441"/>
      <c r="V44" s="441"/>
      <c r="W44" s="441"/>
      <c r="X44" s="441"/>
      <c r="Y44" s="441"/>
      <c r="Z44" s="441"/>
      <c r="AA44" s="441"/>
      <c r="AB44" s="441"/>
      <c r="AC44" s="441"/>
    </row>
    <row r="45" spans="1:29" x14ac:dyDescent="0.2">
      <c r="A45" s="441"/>
      <c r="B45" s="441"/>
      <c r="C45" s="441"/>
      <c r="D45" s="441"/>
      <c r="E45" s="441"/>
      <c r="F45" s="441"/>
      <c r="G45" s="441"/>
      <c r="H45" s="441"/>
      <c r="I45" s="441"/>
      <c r="J45" s="441"/>
      <c r="K45" s="441"/>
      <c r="L45" s="441"/>
      <c r="M45" s="441"/>
      <c r="N45" s="441"/>
      <c r="O45" s="441"/>
      <c r="P45" s="441"/>
      <c r="Q45" s="441"/>
      <c r="R45" s="441"/>
      <c r="S45" s="441"/>
      <c r="T45" s="441"/>
      <c r="U45" s="441"/>
      <c r="V45" s="441"/>
      <c r="W45" s="441"/>
      <c r="X45" s="441"/>
      <c r="Y45" s="441"/>
      <c r="Z45" s="441"/>
      <c r="AA45" s="441"/>
      <c r="AB45" s="441"/>
      <c r="AC45" s="441"/>
    </row>
    <row r="46" spans="1:29" x14ac:dyDescent="0.2">
      <c r="A46" s="441"/>
      <c r="B46" s="441"/>
      <c r="C46" s="441"/>
      <c r="D46" s="441"/>
      <c r="E46" s="441"/>
      <c r="F46" s="441"/>
      <c r="G46" s="441"/>
      <c r="H46" s="441"/>
      <c r="I46" s="441"/>
      <c r="J46" s="441"/>
      <c r="K46" s="441"/>
      <c r="L46" s="441"/>
      <c r="M46" s="441"/>
      <c r="N46" s="441"/>
      <c r="O46" s="441"/>
      <c r="P46" s="441"/>
      <c r="Q46" s="441"/>
      <c r="R46" s="441"/>
      <c r="S46" s="441"/>
      <c r="T46" s="441"/>
      <c r="U46" s="441"/>
      <c r="V46" s="441"/>
      <c r="W46" s="441"/>
      <c r="X46" s="441"/>
      <c r="Y46" s="441"/>
      <c r="Z46" s="441"/>
      <c r="AA46" s="441"/>
      <c r="AB46" s="441"/>
      <c r="AC46" s="441"/>
    </row>
    <row r="47" spans="1:29" x14ac:dyDescent="0.2">
      <c r="A47" s="441"/>
      <c r="B47" s="441"/>
      <c r="C47" s="441"/>
      <c r="D47" s="441"/>
      <c r="E47" s="441"/>
      <c r="F47" s="441"/>
      <c r="G47" s="441"/>
      <c r="H47" s="441"/>
      <c r="I47" s="441"/>
      <c r="J47" s="441"/>
      <c r="K47" s="441"/>
      <c r="L47" s="441"/>
      <c r="M47" s="441"/>
      <c r="N47" s="441"/>
      <c r="O47" s="441"/>
      <c r="P47" s="441"/>
      <c r="Q47" s="441"/>
      <c r="R47" s="441"/>
      <c r="S47" s="441"/>
      <c r="T47" s="441"/>
      <c r="U47" s="441"/>
      <c r="V47" s="441"/>
      <c r="W47" s="441"/>
      <c r="X47" s="441"/>
      <c r="Y47" s="441"/>
      <c r="Z47" s="441"/>
      <c r="AA47" s="441"/>
      <c r="AB47" s="441"/>
      <c r="AC47" s="441"/>
    </row>
    <row r="48" spans="1:29" x14ac:dyDescent="0.2">
      <c r="A48" s="441"/>
      <c r="B48" s="441"/>
      <c r="C48" s="441"/>
      <c r="D48" s="441"/>
      <c r="E48" s="441"/>
      <c r="F48" s="441"/>
      <c r="G48" s="441"/>
      <c r="H48" s="441"/>
      <c r="I48" s="441"/>
      <c r="J48" s="441"/>
      <c r="K48" s="441"/>
      <c r="L48" s="441"/>
      <c r="M48" s="441"/>
      <c r="N48" s="441"/>
      <c r="O48" s="441"/>
      <c r="P48" s="441"/>
      <c r="Q48" s="441"/>
      <c r="R48" s="441"/>
      <c r="S48" s="441"/>
      <c r="T48" s="441"/>
      <c r="U48" s="441"/>
      <c r="V48" s="441"/>
      <c r="W48" s="441"/>
      <c r="X48" s="441"/>
      <c r="Y48" s="441"/>
      <c r="Z48" s="441"/>
      <c r="AA48" s="441"/>
      <c r="AB48" s="441"/>
      <c r="AC48" s="441"/>
    </row>
    <row r="49" spans="1:29" x14ac:dyDescent="0.2">
      <c r="A49" s="441"/>
      <c r="B49" s="441"/>
      <c r="C49" s="441"/>
      <c r="D49" s="441"/>
      <c r="E49" s="441"/>
      <c r="F49" s="441"/>
      <c r="G49" s="441"/>
      <c r="H49" s="441"/>
      <c r="I49" s="441"/>
      <c r="J49" s="441"/>
      <c r="K49" s="441"/>
      <c r="L49" s="441"/>
      <c r="M49" s="441"/>
      <c r="N49" s="441"/>
      <c r="O49" s="441"/>
      <c r="P49" s="441"/>
      <c r="Q49" s="441"/>
      <c r="R49" s="441"/>
      <c r="S49" s="441"/>
      <c r="T49" s="441"/>
      <c r="U49" s="441"/>
      <c r="V49" s="441"/>
      <c r="W49" s="441"/>
      <c r="X49" s="441"/>
      <c r="Y49" s="441"/>
      <c r="Z49" s="441"/>
      <c r="AA49" s="441"/>
      <c r="AB49" s="441"/>
      <c r="AC49" s="441"/>
    </row>
    <row r="50" spans="1:29" x14ac:dyDescent="0.2">
      <c r="A50" s="441"/>
      <c r="B50" s="441"/>
      <c r="C50" s="441"/>
      <c r="D50" s="441"/>
      <c r="E50" s="441"/>
      <c r="F50" s="441"/>
      <c r="G50" s="441"/>
      <c r="H50" s="441"/>
      <c r="I50" s="441"/>
      <c r="J50" s="441"/>
      <c r="K50" s="441"/>
      <c r="L50" s="441"/>
      <c r="M50" s="441"/>
      <c r="N50" s="441"/>
      <c r="O50" s="441"/>
      <c r="P50" s="441"/>
      <c r="Q50" s="441"/>
      <c r="R50" s="441"/>
      <c r="S50" s="441"/>
      <c r="T50" s="441"/>
      <c r="U50" s="441"/>
      <c r="V50" s="441"/>
      <c r="W50" s="441"/>
      <c r="X50" s="441"/>
      <c r="Y50" s="441"/>
      <c r="Z50" s="441"/>
      <c r="AA50" s="441"/>
      <c r="AB50" s="441"/>
      <c r="AC50" s="441"/>
    </row>
    <row r="51" spans="1:29" x14ac:dyDescent="0.2">
      <c r="A51" s="441"/>
      <c r="B51" s="441"/>
      <c r="C51" s="441"/>
      <c r="D51" s="441"/>
      <c r="E51" s="441"/>
      <c r="F51" s="441"/>
      <c r="G51" s="441"/>
      <c r="H51" s="441"/>
      <c r="I51" s="441"/>
      <c r="J51" s="441"/>
      <c r="K51" s="441"/>
      <c r="L51" s="441"/>
      <c r="M51" s="441"/>
      <c r="N51" s="441"/>
      <c r="O51" s="441"/>
      <c r="P51" s="441"/>
      <c r="Q51" s="441"/>
      <c r="R51" s="441"/>
      <c r="S51" s="441"/>
      <c r="T51" s="441"/>
      <c r="U51" s="441"/>
      <c r="V51" s="441"/>
      <c r="W51" s="441"/>
      <c r="X51" s="441"/>
      <c r="Y51" s="441"/>
      <c r="Z51" s="441"/>
      <c r="AA51" s="441"/>
      <c r="AB51" s="441"/>
      <c r="AC51" s="441"/>
    </row>
    <row r="52" spans="1:29" x14ac:dyDescent="0.2">
      <c r="A52" s="441"/>
      <c r="B52" s="441"/>
      <c r="C52" s="441"/>
      <c r="D52" s="441"/>
      <c r="E52" s="441"/>
      <c r="F52" s="441"/>
      <c r="G52" s="441"/>
      <c r="H52" s="441"/>
      <c r="I52" s="441"/>
      <c r="J52" s="441"/>
      <c r="K52" s="441"/>
      <c r="L52" s="441"/>
      <c r="M52" s="441"/>
      <c r="N52" s="441"/>
      <c r="O52" s="441"/>
      <c r="P52" s="441"/>
      <c r="Q52" s="441"/>
      <c r="R52" s="441"/>
      <c r="S52" s="441"/>
      <c r="T52" s="441"/>
      <c r="U52" s="441"/>
      <c r="V52" s="441"/>
      <c r="W52" s="441"/>
      <c r="X52" s="441"/>
      <c r="Y52" s="441"/>
      <c r="Z52" s="441"/>
      <c r="AA52" s="441"/>
      <c r="AB52" s="441"/>
      <c r="AC52" s="441"/>
    </row>
    <row r="53" spans="1:29" x14ac:dyDescent="0.2">
      <c r="A53" s="441"/>
      <c r="B53" s="441"/>
      <c r="C53" s="441"/>
      <c r="D53" s="441"/>
      <c r="E53" s="441"/>
      <c r="F53" s="441"/>
      <c r="G53" s="441"/>
      <c r="H53" s="441"/>
      <c r="I53" s="441"/>
      <c r="J53" s="441"/>
      <c r="K53" s="441"/>
      <c r="L53" s="441"/>
      <c r="M53" s="441"/>
      <c r="N53" s="441"/>
      <c r="O53" s="441"/>
      <c r="P53" s="441"/>
      <c r="Q53" s="441"/>
      <c r="R53" s="441"/>
      <c r="S53" s="441"/>
      <c r="T53" s="441"/>
      <c r="U53" s="441"/>
      <c r="V53" s="441"/>
      <c r="W53" s="441"/>
      <c r="X53" s="441"/>
      <c r="Y53" s="441"/>
      <c r="Z53" s="441"/>
      <c r="AA53" s="441"/>
      <c r="AB53" s="441"/>
      <c r="AC53" s="441"/>
    </row>
    <row r="54" spans="1:29" x14ac:dyDescent="0.2">
      <c r="A54" s="441"/>
      <c r="B54" s="441"/>
      <c r="C54" s="441"/>
      <c r="D54" s="441"/>
      <c r="E54" s="441"/>
      <c r="F54" s="441"/>
      <c r="G54" s="441"/>
      <c r="H54" s="441"/>
      <c r="I54" s="441"/>
      <c r="J54" s="441"/>
      <c r="K54" s="441"/>
      <c r="L54" s="441"/>
      <c r="M54" s="441"/>
      <c r="N54" s="441"/>
      <c r="O54" s="441"/>
      <c r="P54" s="441"/>
      <c r="Q54" s="441"/>
      <c r="R54" s="441"/>
      <c r="S54" s="441"/>
      <c r="T54" s="441"/>
      <c r="U54" s="441"/>
      <c r="V54" s="441"/>
      <c r="W54" s="441"/>
      <c r="X54" s="441"/>
      <c r="Y54" s="441"/>
      <c r="Z54" s="441"/>
      <c r="AA54" s="441"/>
      <c r="AB54" s="441"/>
      <c r="AC54" s="441"/>
    </row>
    <row r="55" spans="1:29" x14ac:dyDescent="0.2">
      <c r="A55" s="441"/>
      <c r="B55" s="441"/>
      <c r="C55" s="441"/>
      <c r="D55" s="441"/>
      <c r="E55" s="441"/>
      <c r="F55" s="441"/>
      <c r="G55" s="441"/>
      <c r="H55" s="441"/>
      <c r="I55" s="441"/>
      <c r="J55" s="441"/>
      <c r="K55" s="441"/>
      <c r="L55" s="441"/>
      <c r="M55" s="441"/>
      <c r="N55" s="441"/>
      <c r="O55" s="441"/>
      <c r="P55" s="441"/>
      <c r="Q55" s="441"/>
      <c r="R55" s="441"/>
      <c r="S55" s="441"/>
      <c r="T55" s="441"/>
      <c r="U55" s="441"/>
      <c r="V55" s="441"/>
      <c r="W55" s="441"/>
      <c r="X55" s="441"/>
      <c r="Y55" s="441"/>
      <c r="Z55" s="441"/>
      <c r="AA55" s="441"/>
      <c r="AB55" s="441"/>
      <c r="AC55" s="441"/>
    </row>
    <row r="56" spans="1:29" x14ac:dyDescent="0.2">
      <c r="A56" s="441"/>
      <c r="B56" s="441"/>
      <c r="C56" s="441"/>
      <c r="D56" s="441"/>
      <c r="E56" s="441"/>
      <c r="F56" s="441"/>
      <c r="G56" s="441"/>
      <c r="H56" s="441"/>
      <c r="I56" s="441"/>
      <c r="J56" s="441"/>
      <c r="K56" s="441"/>
      <c r="L56" s="441"/>
      <c r="M56" s="441"/>
      <c r="N56" s="441"/>
      <c r="O56" s="441"/>
      <c r="P56" s="441"/>
      <c r="Q56" s="441"/>
      <c r="R56" s="441"/>
      <c r="S56" s="441"/>
      <c r="T56" s="441"/>
      <c r="U56" s="441"/>
      <c r="V56" s="441"/>
      <c r="W56" s="441"/>
      <c r="X56" s="441"/>
      <c r="Y56" s="441"/>
      <c r="Z56" s="441"/>
      <c r="AA56" s="441"/>
      <c r="AB56" s="441"/>
      <c r="AC56" s="441"/>
    </row>
    <row r="57" spans="1:29" x14ac:dyDescent="0.2">
      <c r="A57" s="441"/>
      <c r="B57" s="441"/>
      <c r="C57" s="441"/>
      <c r="D57" s="441"/>
      <c r="E57" s="441"/>
      <c r="F57" s="441"/>
      <c r="G57" s="441"/>
      <c r="H57" s="441"/>
      <c r="I57" s="441"/>
      <c r="J57" s="441"/>
      <c r="K57" s="441"/>
      <c r="L57" s="441"/>
      <c r="M57" s="441"/>
      <c r="N57" s="441"/>
      <c r="O57" s="441"/>
      <c r="P57" s="441"/>
      <c r="Q57" s="441"/>
      <c r="R57" s="441"/>
      <c r="S57" s="441"/>
      <c r="T57" s="441"/>
      <c r="U57" s="441"/>
      <c r="V57" s="441"/>
      <c r="W57" s="441"/>
      <c r="X57" s="441"/>
      <c r="Y57" s="441"/>
      <c r="Z57" s="441"/>
      <c r="AA57" s="441"/>
      <c r="AB57" s="441"/>
      <c r="AC57" s="441"/>
    </row>
    <row r="58" spans="1:29" x14ac:dyDescent="0.2">
      <c r="A58" s="441"/>
      <c r="B58" s="441"/>
      <c r="C58" s="441"/>
      <c r="D58" s="441"/>
      <c r="E58" s="441"/>
      <c r="F58" s="441"/>
      <c r="G58" s="441"/>
      <c r="H58" s="441"/>
      <c r="I58" s="441"/>
      <c r="J58" s="441"/>
      <c r="K58" s="441"/>
      <c r="L58" s="441"/>
      <c r="M58" s="441"/>
      <c r="N58" s="441"/>
      <c r="O58" s="441"/>
      <c r="P58" s="441"/>
      <c r="Q58" s="441"/>
      <c r="R58" s="441"/>
      <c r="S58" s="441"/>
      <c r="T58" s="441"/>
      <c r="U58" s="441"/>
      <c r="V58" s="441"/>
      <c r="W58" s="441"/>
      <c r="X58" s="441"/>
      <c r="Y58" s="441"/>
      <c r="Z58" s="441"/>
      <c r="AA58" s="441"/>
      <c r="AB58" s="441"/>
      <c r="AC58" s="441"/>
    </row>
    <row r="59" spans="1:29" x14ac:dyDescent="0.2">
      <c r="A59" s="441"/>
      <c r="B59" s="441"/>
      <c r="C59" s="441"/>
      <c r="D59" s="441"/>
      <c r="E59" s="441"/>
      <c r="F59" s="441"/>
      <c r="G59" s="441"/>
      <c r="H59" s="441"/>
      <c r="I59" s="441"/>
      <c r="J59" s="441"/>
      <c r="K59" s="441"/>
      <c r="L59" s="441"/>
      <c r="M59" s="441"/>
      <c r="N59" s="441"/>
      <c r="O59" s="441"/>
      <c r="P59" s="441"/>
      <c r="Q59" s="441"/>
      <c r="R59" s="441"/>
      <c r="S59" s="441"/>
      <c r="T59" s="441"/>
      <c r="U59" s="441"/>
      <c r="V59" s="441"/>
      <c r="W59" s="441"/>
      <c r="X59" s="441"/>
      <c r="Y59" s="441"/>
      <c r="Z59" s="441"/>
      <c r="AA59" s="441"/>
      <c r="AB59" s="441"/>
      <c r="AC59" s="441"/>
    </row>
    <row r="60" spans="1:29" x14ac:dyDescent="0.2">
      <c r="A60" s="441"/>
      <c r="B60" s="441"/>
      <c r="C60" s="441"/>
      <c r="D60" s="441"/>
      <c r="E60" s="441"/>
      <c r="F60" s="441"/>
      <c r="G60" s="441"/>
      <c r="H60" s="441"/>
      <c r="I60" s="441"/>
      <c r="J60" s="441"/>
      <c r="K60" s="441"/>
      <c r="L60" s="441"/>
      <c r="M60" s="441"/>
      <c r="N60" s="441"/>
      <c r="O60" s="441"/>
      <c r="P60" s="441"/>
      <c r="Q60" s="441"/>
      <c r="R60" s="441"/>
      <c r="S60" s="441"/>
      <c r="T60" s="441"/>
      <c r="U60" s="441"/>
      <c r="V60" s="441"/>
      <c r="W60" s="441"/>
      <c r="X60" s="441"/>
      <c r="Y60" s="441"/>
      <c r="Z60" s="441"/>
      <c r="AA60" s="441"/>
      <c r="AB60" s="441"/>
      <c r="AC60" s="441"/>
    </row>
    <row r="61" spans="1:29" x14ac:dyDescent="0.2">
      <c r="A61" s="441"/>
      <c r="B61" s="441"/>
      <c r="C61" s="441"/>
      <c r="D61" s="441"/>
      <c r="E61" s="441"/>
      <c r="F61" s="441"/>
      <c r="G61" s="441"/>
      <c r="H61" s="441"/>
      <c r="I61" s="441"/>
      <c r="J61" s="441"/>
      <c r="K61" s="441"/>
      <c r="L61" s="441"/>
      <c r="M61" s="441"/>
      <c r="N61" s="441"/>
      <c r="O61" s="441"/>
      <c r="P61" s="441"/>
      <c r="Q61" s="441"/>
      <c r="R61" s="441"/>
      <c r="S61" s="441"/>
      <c r="T61" s="441"/>
      <c r="U61" s="441"/>
      <c r="V61" s="441"/>
      <c r="W61" s="441"/>
      <c r="X61" s="441"/>
      <c r="Y61" s="441"/>
      <c r="Z61" s="441"/>
      <c r="AA61" s="441"/>
      <c r="AB61" s="441"/>
      <c r="AC61" s="441"/>
    </row>
    <row r="62" spans="1:29" x14ac:dyDescent="0.2">
      <c r="A62" s="441"/>
      <c r="B62" s="441"/>
      <c r="C62" s="441"/>
      <c r="D62" s="441"/>
      <c r="E62" s="441"/>
      <c r="F62" s="441"/>
      <c r="G62" s="441"/>
      <c r="H62" s="441"/>
      <c r="I62" s="441"/>
      <c r="J62" s="441"/>
      <c r="K62" s="441"/>
      <c r="L62" s="441"/>
      <c r="M62" s="441"/>
      <c r="N62" s="441"/>
      <c r="O62" s="441"/>
      <c r="P62" s="441"/>
      <c r="Q62" s="441"/>
      <c r="R62" s="441"/>
      <c r="S62" s="441"/>
      <c r="T62" s="441"/>
      <c r="U62" s="441"/>
      <c r="V62" s="441"/>
      <c r="W62" s="441"/>
      <c r="X62" s="441"/>
      <c r="Y62" s="441"/>
      <c r="Z62" s="441"/>
      <c r="AA62" s="441"/>
      <c r="AB62" s="441"/>
      <c r="AC62" s="441"/>
    </row>
    <row r="63" spans="1:29" x14ac:dyDescent="0.2">
      <c r="A63" s="441"/>
      <c r="B63" s="441"/>
      <c r="C63" s="441"/>
      <c r="D63" s="441"/>
      <c r="E63" s="441"/>
      <c r="F63" s="441"/>
      <c r="G63" s="441"/>
      <c r="H63" s="441"/>
      <c r="I63" s="441"/>
      <c r="J63" s="441"/>
      <c r="K63" s="441"/>
      <c r="L63" s="441"/>
      <c r="M63" s="441"/>
      <c r="N63" s="441"/>
      <c r="O63" s="441"/>
      <c r="P63" s="441"/>
      <c r="Q63" s="441"/>
      <c r="R63" s="441"/>
      <c r="S63" s="441"/>
      <c r="T63" s="441"/>
      <c r="U63" s="441"/>
      <c r="V63" s="441"/>
      <c r="W63" s="441"/>
      <c r="X63" s="441"/>
      <c r="Y63" s="441"/>
      <c r="Z63" s="441"/>
      <c r="AA63" s="441"/>
      <c r="AB63" s="441"/>
      <c r="AC63" s="441"/>
    </row>
    <row r="64" spans="1:29" x14ac:dyDescent="0.2">
      <c r="A64" s="441"/>
      <c r="B64" s="441"/>
      <c r="C64" s="441"/>
      <c r="D64" s="441"/>
      <c r="E64" s="441"/>
      <c r="F64" s="441"/>
      <c r="G64" s="441"/>
      <c r="H64" s="441"/>
      <c r="I64" s="441"/>
      <c r="J64" s="441"/>
      <c r="K64" s="441"/>
      <c r="L64" s="441"/>
      <c r="M64" s="441"/>
      <c r="N64" s="441"/>
      <c r="O64" s="441"/>
      <c r="P64" s="441"/>
      <c r="Q64" s="441"/>
      <c r="R64" s="441"/>
      <c r="S64" s="441"/>
      <c r="T64" s="441"/>
      <c r="U64" s="441"/>
      <c r="V64" s="441"/>
      <c r="W64" s="441"/>
      <c r="X64" s="441"/>
      <c r="Y64" s="441"/>
      <c r="Z64" s="441"/>
      <c r="AA64" s="441"/>
      <c r="AB64" s="441"/>
      <c r="AC64" s="441"/>
    </row>
    <row r="65" spans="1:29" x14ac:dyDescent="0.2">
      <c r="A65" s="441"/>
      <c r="B65" s="441"/>
      <c r="C65" s="441"/>
      <c r="D65" s="441"/>
      <c r="E65" s="441"/>
      <c r="F65" s="441"/>
      <c r="G65" s="441"/>
      <c r="H65" s="441"/>
      <c r="I65" s="441"/>
      <c r="J65" s="441"/>
      <c r="K65" s="441"/>
      <c r="L65" s="441"/>
      <c r="M65" s="441"/>
      <c r="N65" s="441"/>
      <c r="O65" s="441"/>
      <c r="P65" s="441"/>
      <c r="Q65" s="441"/>
      <c r="R65" s="441"/>
      <c r="S65" s="441"/>
      <c r="T65" s="441"/>
      <c r="U65" s="441"/>
      <c r="V65" s="441"/>
      <c r="W65" s="441"/>
      <c r="X65" s="441"/>
      <c r="Y65" s="441"/>
      <c r="Z65" s="441"/>
      <c r="AA65" s="441"/>
      <c r="AB65" s="441"/>
      <c r="AC65" s="441"/>
    </row>
    <row r="66" spans="1:29" x14ac:dyDescent="0.2">
      <c r="A66" s="441"/>
      <c r="B66" s="441"/>
      <c r="C66" s="441"/>
      <c r="D66" s="441"/>
      <c r="E66" s="441"/>
      <c r="F66" s="441"/>
      <c r="G66" s="441"/>
      <c r="H66" s="441"/>
      <c r="I66" s="441"/>
      <c r="J66" s="441"/>
      <c r="K66" s="441"/>
      <c r="L66" s="441"/>
      <c r="M66" s="441"/>
      <c r="N66" s="441"/>
      <c r="O66" s="441"/>
      <c r="P66" s="441"/>
      <c r="Q66" s="441"/>
      <c r="R66" s="441"/>
      <c r="S66" s="441"/>
      <c r="T66" s="441"/>
      <c r="U66" s="441"/>
      <c r="V66" s="441"/>
      <c r="W66" s="441"/>
      <c r="X66" s="441"/>
      <c r="Y66" s="441"/>
      <c r="Z66" s="441"/>
      <c r="AA66" s="441"/>
      <c r="AB66" s="441"/>
      <c r="AC66" s="441"/>
    </row>
    <row r="67" spans="1:29" x14ac:dyDescent="0.2">
      <c r="A67" s="441"/>
      <c r="B67" s="441"/>
      <c r="C67" s="441"/>
      <c r="D67" s="441"/>
      <c r="E67" s="441"/>
      <c r="F67" s="441"/>
      <c r="G67" s="441"/>
      <c r="H67" s="441"/>
      <c r="I67" s="441"/>
      <c r="J67" s="441"/>
      <c r="K67" s="441"/>
      <c r="L67" s="441"/>
      <c r="M67" s="441"/>
      <c r="N67" s="441"/>
      <c r="O67" s="441"/>
      <c r="P67" s="441"/>
      <c r="Q67" s="441"/>
      <c r="R67" s="441"/>
      <c r="S67" s="441"/>
      <c r="T67" s="441"/>
      <c r="U67" s="441"/>
      <c r="V67" s="441"/>
      <c r="W67" s="441"/>
      <c r="X67" s="441"/>
      <c r="Y67" s="441"/>
      <c r="Z67" s="441"/>
      <c r="AA67" s="441"/>
      <c r="AB67" s="441"/>
      <c r="AC67" s="441"/>
    </row>
    <row r="68" spans="1:29" x14ac:dyDescent="0.2">
      <c r="A68" s="441"/>
      <c r="B68" s="441"/>
      <c r="C68" s="441"/>
      <c r="D68" s="441"/>
      <c r="E68" s="441"/>
      <c r="F68" s="441"/>
      <c r="G68" s="441"/>
      <c r="H68" s="441"/>
      <c r="I68" s="441"/>
      <c r="J68" s="441"/>
      <c r="K68" s="441"/>
      <c r="L68" s="441"/>
      <c r="M68" s="441"/>
      <c r="N68" s="441"/>
      <c r="O68" s="441"/>
      <c r="P68" s="441"/>
      <c r="Q68" s="441"/>
      <c r="R68" s="441"/>
      <c r="S68" s="441"/>
      <c r="T68" s="441"/>
      <c r="U68" s="441"/>
      <c r="V68" s="441"/>
      <c r="W68" s="441"/>
      <c r="X68" s="441"/>
      <c r="Y68" s="441"/>
      <c r="Z68" s="441"/>
      <c r="AA68" s="441"/>
      <c r="AB68" s="441"/>
      <c r="AC68" s="441"/>
    </row>
    <row r="69" spans="1:29" x14ac:dyDescent="0.2">
      <c r="A69" s="441"/>
      <c r="B69" s="441"/>
      <c r="C69" s="441"/>
      <c r="D69" s="441"/>
      <c r="E69" s="441"/>
      <c r="F69" s="441"/>
      <c r="G69" s="441"/>
      <c r="H69" s="441"/>
      <c r="I69" s="441"/>
      <c r="J69" s="441"/>
      <c r="K69" s="441"/>
      <c r="L69" s="441"/>
      <c r="M69" s="441"/>
      <c r="N69" s="441"/>
      <c r="O69" s="441"/>
      <c r="P69" s="441"/>
      <c r="Q69" s="441"/>
      <c r="R69" s="441"/>
      <c r="S69" s="441"/>
      <c r="T69" s="441"/>
      <c r="U69" s="441"/>
      <c r="V69" s="441"/>
      <c r="W69" s="441"/>
      <c r="X69" s="441"/>
      <c r="Y69" s="441"/>
      <c r="Z69" s="441"/>
      <c r="AA69" s="441"/>
      <c r="AB69" s="441"/>
      <c r="AC69" s="441"/>
    </row>
    <row r="70" spans="1:29" x14ac:dyDescent="0.2">
      <c r="A70" s="441"/>
      <c r="B70" s="441"/>
      <c r="C70" s="441"/>
      <c r="D70" s="441"/>
      <c r="E70" s="441"/>
      <c r="F70" s="441"/>
      <c r="G70" s="441"/>
      <c r="H70" s="441"/>
      <c r="I70" s="441"/>
      <c r="J70" s="441"/>
      <c r="K70" s="441"/>
      <c r="L70" s="441"/>
      <c r="M70" s="441"/>
      <c r="N70" s="441"/>
      <c r="O70" s="441"/>
      <c r="P70" s="441"/>
      <c r="Q70" s="441"/>
      <c r="R70" s="441"/>
      <c r="S70" s="441"/>
      <c r="T70" s="441"/>
      <c r="U70" s="441"/>
      <c r="V70" s="441"/>
      <c r="W70" s="441"/>
      <c r="X70" s="441"/>
      <c r="Y70" s="441"/>
      <c r="Z70" s="441"/>
      <c r="AA70" s="441"/>
      <c r="AB70" s="441"/>
      <c r="AC70" s="441"/>
    </row>
    <row r="71" spans="1:29" x14ac:dyDescent="0.2">
      <c r="A71" s="441"/>
      <c r="B71" s="441"/>
      <c r="C71" s="441"/>
      <c r="D71" s="441"/>
      <c r="E71" s="441"/>
      <c r="F71" s="441"/>
      <c r="G71" s="441"/>
      <c r="H71" s="441"/>
      <c r="I71" s="441"/>
      <c r="J71" s="441"/>
      <c r="K71" s="441"/>
      <c r="L71" s="441"/>
      <c r="M71" s="441"/>
      <c r="N71" s="441"/>
      <c r="O71" s="441"/>
      <c r="P71" s="441"/>
      <c r="Q71" s="441"/>
      <c r="R71" s="441"/>
      <c r="S71" s="441"/>
      <c r="T71" s="441"/>
      <c r="U71" s="441"/>
      <c r="V71" s="441"/>
      <c r="W71" s="441"/>
      <c r="X71" s="441"/>
      <c r="Y71" s="441"/>
      <c r="Z71" s="441"/>
      <c r="AA71" s="441"/>
      <c r="AB71" s="441"/>
      <c r="AC71" s="441"/>
    </row>
    <row r="72" spans="1:29" x14ac:dyDescent="0.2">
      <c r="A72" s="441"/>
      <c r="B72" s="441"/>
      <c r="C72" s="441"/>
      <c r="D72" s="441"/>
      <c r="E72" s="441"/>
      <c r="F72" s="441"/>
      <c r="G72" s="441"/>
      <c r="H72" s="441"/>
      <c r="I72" s="441"/>
      <c r="J72" s="441"/>
      <c r="K72" s="441"/>
      <c r="L72" s="441"/>
      <c r="M72" s="441"/>
      <c r="N72" s="441"/>
      <c r="O72" s="441"/>
      <c r="P72" s="441"/>
      <c r="Q72" s="441"/>
      <c r="R72" s="441"/>
      <c r="S72" s="441"/>
      <c r="T72" s="441"/>
      <c r="U72" s="441"/>
      <c r="V72" s="441"/>
      <c r="W72" s="441"/>
      <c r="X72" s="441"/>
      <c r="Y72" s="441"/>
      <c r="Z72" s="441"/>
      <c r="AA72" s="441"/>
      <c r="AB72" s="441"/>
      <c r="AC72" s="441"/>
    </row>
    <row r="73" spans="1:29" x14ac:dyDescent="0.2">
      <c r="A73" s="441"/>
      <c r="B73" s="441"/>
      <c r="C73" s="441"/>
      <c r="D73" s="441"/>
      <c r="E73" s="441"/>
      <c r="F73" s="441"/>
      <c r="G73" s="441"/>
      <c r="H73" s="441"/>
      <c r="I73" s="441"/>
      <c r="J73" s="441"/>
      <c r="K73" s="441"/>
      <c r="L73" s="441"/>
      <c r="M73" s="441"/>
      <c r="N73" s="441"/>
      <c r="O73" s="441"/>
      <c r="P73" s="441"/>
      <c r="Q73" s="441"/>
      <c r="R73" s="441"/>
      <c r="S73" s="441"/>
      <c r="T73" s="441"/>
      <c r="U73" s="441"/>
      <c r="V73" s="441"/>
      <c r="W73" s="441"/>
      <c r="X73" s="441"/>
      <c r="Y73" s="441"/>
      <c r="Z73" s="441"/>
      <c r="AA73" s="441"/>
      <c r="AB73" s="441"/>
      <c r="AC73" s="441"/>
    </row>
    <row r="74" spans="1:29" x14ac:dyDescent="0.2">
      <c r="A74" s="441"/>
      <c r="B74" s="441"/>
      <c r="C74" s="441"/>
      <c r="D74" s="441"/>
      <c r="E74" s="441"/>
      <c r="F74" s="441"/>
      <c r="G74" s="441"/>
      <c r="H74" s="441"/>
      <c r="I74" s="441"/>
      <c r="J74" s="441"/>
      <c r="K74" s="441"/>
      <c r="L74" s="441"/>
      <c r="M74" s="441"/>
      <c r="N74" s="441"/>
      <c r="O74" s="441"/>
      <c r="P74" s="441"/>
      <c r="Q74" s="441"/>
      <c r="R74" s="441"/>
      <c r="S74" s="441"/>
      <c r="T74" s="441"/>
      <c r="U74" s="441"/>
      <c r="V74" s="441"/>
      <c r="W74" s="441"/>
      <c r="X74" s="441"/>
      <c r="Y74" s="441"/>
      <c r="Z74" s="441"/>
      <c r="AA74" s="441"/>
      <c r="AB74" s="441"/>
      <c r="AC74" s="441"/>
    </row>
    <row r="75" spans="1:29" x14ac:dyDescent="0.2">
      <c r="A75" s="441"/>
      <c r="B75" s="441"/>
      <c r="C75" s="441"/>
      <c r="D75" s="441"/>
      <c r="E75" s="441"/>
      <c r="F75" s="441"/>
      <c r="G75" s="441"/>
      <c r="H75" s="441"/>
      <c r="I75" s="441"/>
      <c r="J75" s="441"/>
      <c r="K75" s="441"/>
      <c r="L75" s="441"/>
      <c r="M75" s="441"/>
      <c r="N75" s="441"/>
      <c r="O75" s="441"/>
      <c r="P75" s="441"/>
      <c r="Q75" s="441"/>
      <c r="R75" s="441"/>
      <c r="S75" s="441"/>
      <c r="T75" s="441"/>
      <c r="U75" s="441"/>
      <c r="V75" s="441"/>
      <c r="W75" s="441"/>
      <c r="X75" s="441"/>
      <c r="Y75" s="441"/>
      <c r="Z75" s="441"/>
      <c r="AA75" s="441"/>
      <c r="AB75" s="441"/>
      <c r="AC75" s="441"/>
    </row>
    <row r="76" spans="1:29" x14ac:dyDescent="0.2">
      <c r="A76" s="441"/>
      <c r="B76" s="441"/>
      <c r="C76" s="441"/>
      <c r="D76" s="441"/>
      <c r="E76" s="441"/>
      <c r="F76" s="441"/>
      <c r="G76" s="441"/>
      <c r="H76" s="441"/>
      <c r="I76" s="441"/>
      <c r="J76" s="441"/>
      <c r="K76" s="441"/>
      <c r="L76" s="441"/>
      <c r="M76" s="441"/>
      <c r="N76" s="441"/>
      <c r="O76" s="441"/>
      <c r="P76" s="441"/>
      <c r="Q76" s="441"/>
      <c r="R76" s="441"/>
      <c r="S76" s="441"/>
      <c r="T76" s="441"/>
      <c r="U76" s="441"/>
      <c r="V76" s="441"/>
      <c r="W76" s="441"/>
      <c r="X76" s="441"/>
      <c r="Y76" s="441"/>
      <c r="Z76" s="441"/>
      <c r="AA76" s="441"/>
      <c r="AB76" s="441"/>
      <c r="AC76" s="441"/>
    </row>
    <row r="77" spans="1:29" x14ac:dyDescent="0.2">
      <c r="A77" s="441"/>
      <c r="B77" s="441"/>
      <c r="C77" s="441"/>
      <c r="D77" s="441"/>
      <c r="E77" s="441"/>
      <c r="F77" s="441"/>
      <c r="G77" s="441"/>
      <c r="H77" s="441"/>
      <c r="I77" s="441"/>
      <c r="J77" s="441"/>
      <c r="K77" s="441"/>
      <c r="L77" s="441"/>
      <c r="M77" s="441"/>
      <c r="N77" s="441"/>
      <c r="O77" s="441"/>
      <c r="P77" s="441"/>
      <c r="Q77" s="441"/>
      <c r="R77" s="441"/>
      <c r="S77" s="441"/>
      <c r="T77" s="441"/>
      <c r="U77" s="441"/>
      <c r="V77" s="441"/>
      <c r="W77" s="441"/>
      <c r="X77" s="441"/>
      <c r="Y77" s="441"/>
      <c r="Z77" s="441"/>
      <c r="AA77" s="441"/>
      <c r="AB77" s="441"/>
      <c r="AC77" s="441"/>
    </row>
    <row r="78" spans="1:29" x14ac:dyDescent="0.2">
      <c r="A78" s="441"/>
      <c r="B78" s="441"/>
      <c r="C78" s="441"/>
      <c r="D78" s="441"/>
      <c r="E78" s="441"/>
      <c r="F78" s="441"/>
      <c r="G78" s="441"/>
      <c r="H78" s="441"/>
      <c r="I78" s="441"/>
      <c r="J78" s="441"/>
      <c r="K78" s="441"/>
      <c r="L78" s="441"/>
      <c r="M78" s="441"/>
      <c r="N78" s="441"/>
      <c r="O78" s="441"/>
      <c r="P78" s="441"/>
      <c r="Q78" s="441"/>
      <c r="R78" s="441"/>
      <c r="S78" s="441"/>
      <c r="T78" s="441"/>
      <c r="U78" s="441"/>
      <c r="V78" s="441"/>
      <c r="W78" s="441"/>
      <c r="X78" s="441"/>
      <c r="Y78" s="441"/>
      <c r="Z78" s="441"/>
      <c r="AA78" s="441"/>
      <c r="AB78" s="441"/>
      <c r="AC78" s="441"/>
    </row>
    <row r="79" spans="1:29" x14ac:dyDescent="0.2">
      <c r="A79" s="441"/>
      <c r="B79" s="441"/>
      <c r="C79" s="441"/>
      <c r="D79" s="441"/>
      <c r="E79" s="441"/>
      <c r="F79" s="441"/>
      <c r="G79" s="441"/>
      <c r="H79" s="441"/>
      <c r="I79" s="441"/>
      <c r="J79" s="441"/>
      <c r="K79" s="441"/>
      <c r="L79" s="441"/>
      <c r="M79" s="441"/>
      <c r="N79" s="441"/>
      <c r="O79" s="441"/>
      <c r="P79" s="441"/>
      <c r="Q79" s="441"/>
      <c r="R79" s="441"/>
      <c r="S79" s="441"/>
      <c r="T79" s="441"/>
      <c r="U79" s="441"/>
      <c r="V79" s="441"/>
      <c r="W79" s="441"/>
      <c r="X79" s="441"/>
      <c r="Y79" s="441"/>
      <c r="Z79" s="441"/>
      <c r="AA79" s="441"/>
      <c r="AB79" s="441"/>
      <c r="AC79" s="441"/>
    </row>
    <row r="80" spans="1:29" x14ac:dyDescent="0.2">
      <c r="A80" s="441"/>
      <c r="B80" s="441"/>
      <c r="C80" s="441"/>
      <c r="D80" s="441"/>
      <c r="E80" s="441"/>
      <c r="F80" s="441"/>
      <c r="G80" s="441"/>
      <c r="H80" s="441"/>
      <c r="I80" s="441"/>
      <c r="J80" s="441"/>
      <c r="K80" s="441"/>
      <c r="L80" s="441"/>
      <c r="M80" s="441"/>
      <c r="N80" s="441"/>
      <c r="O80" s="441"/>
      <c r="P80" s="441"/>
      <c r="Q80" s="441"/>
      <c r="R80" s="441"/>
      <c r="S80" s="441"/>
      <c r="T80" s="441"/>
      <c r="U80" s="441"/>
      <c r="V80" s="441"/>
      <c r="W80" s="441"/>
      <c r="X80" s="441"/>
      <c r="Y80" s="441"/>
      <c r="Z80" s="441"/>
      <c r="AA80" s="441"/>
      <c r="AB80" s="441"/>
      <c r="AC80" s="441"/>
    </row>
    <row r="81" spans="1:29" x14ac:dyDescent="0.2">
      <c r="A81" s="441"/>
      <c r="B81" s="441"/>
      <c r="C81" s="441"/>
      <c r="D81" s="441"/>
      <c r="E81" s="441"/>
      <c r="F81" s="441"/>
      <c r="G81" s="441"/>
      <c r="H81" s="441"/>
      <c r="I81" s="441"/>
      <c r="J81" s="441"/>
      <c r="K81" s="441"/>
      <c r="L81" s="441"/>
      <c r="M81" s="441"/>
      <c r="N81" s="441"/>
      <c r="O81" s="441"/>
      <c r="P81" s="441"/>
      <c r="Q81" s="441"/>
      <c r="R81" s="441"/>
      <c r="S81" s="441"/>
      <c r="T81" s="441"/>
      <c r="U81" s="441"/>
      <c r="V81" s="441"/>
      <c r="W81" s="441"/>
      <c r="X81" s="441"/>
      <c r="Y81" s="441"/>
      <c r="Z81" s="441"/>
      <c r="AA81" s="441"/>
      <c r="AB81" s="441"/>
      <c r="AC81" s="441"/>
    </row>
    <row r="82" spans="1:29" x14ac:dyDescent="0.2">
      <c r="A82" s="441"/>
      <c r="B82" s="441"/>
      <c r="C82" s="441"/>
      <c r="D82" s="441"/>
      <c r="E82" s="441"/>
      <c r="F82" s="441"/>
      <c r="G82" s="441"/>
      <c r="H82" s="441"/>
      <c r="I82" s="441"/>
      <c r="J82" s="441"/>
      <c r="K82" s="441"/>
      <c r="L82" s="441"/>
      <c r="M82" s="441"/>
      <c r="N82" s="441"/>
      <c r="O82" s="441"/>
      <c r="P82" s="441"/>
      <c r="Q82" s="441"/>
      <c r="R82" s="441"/>
      <c r="S82" s="441"/>
      <c r="T82" s="441"/>
      <c r="U82" s="441"/>
      <c r="V82" s="441"/>
      <c r="W82" s="441"/>
      <c r="X82" s="441"/>
      <c r="Y82" s="441"/>
      <c r="Z82" s="441"/>
      <c r="AA82" s="441"/>
      <c r="AB82" s="441"/>
      <c r="AC82" s="441"/>
    </row>
    <row r="83" spans="1:29" x14ac:dyDescent="0.2">
      <c r="A83" s="441"/>
      <c r="B83" s="441"/>
      <c r="C83" s="441"/>
      <c r="D83" s="441"/>
      <c r="E83" s="441"/>
      <c r="F83" s="441"/>
      <c r="G83" s="441"/>
      <c r="H83" s="441"/>
      <c r="I83" s="441"/>
      <c r="J83" s="441"/>
      <c r="K83" s="441"/>
      <c r="L83" s="441"/>
      <c r="M83" s="441"/>
      <c r="N83" s="441"/>
      <c r="O83" s="441"/>
      <c r="P83" s="441"/>
      <c r="Q83" s="441"/>
      <c r="R83" s="441"/>
      <c r="S83" s="441"/>
      <c r="T83" s="441"/>
      <c r="U83" s="441"/>
      <c r="V83" s="441"/>
      <c r="W83" s="441"/>
      <c r="X83" s="441"/>
      <c r="Y83" s="441"/>
      <c r="Z83" s="441"/>
      <c r="AA83" s="441"/>
      <c r="AB83" s="441"/>
      <c r="AC83" s="441"/>
    </row>
    <row r="84" spans="1:29" x14ac:dyDescent="0.2">
      <c r="A84" s="441"/>
      <c r="B84" s="441"/>
      <c r="C84" s="441"/>
      <c r="D84" s="441"/>
      <c r="E84" s="441"/>
      <c r="F84" s="441"/>
      <c r="G84" s="441"/>
      <c r="H84" s="441"/>
      <c r="I84" s="441"/>
      <c r="J84" s="441"/>
      <c r="K84" s="441"/>
      <c r="L84" s="441"/>
      <c r="M84" s="441"/>
      <c r="N84" s="441"/>
      <c r="O84" s="441"/>
      <c r="P84" s="441"/>
      <c r="Q84" s="441"/>
      <c r="R84" s="441"/>
      <c r="S84" s="441"/>
      <c r="T84" s="441"/>
      <c r="U84" s="441"/>
      <c r="V84" s="441"/>
      <c r="W84" s="441"/>
      <c r="X84" s="441"/>
      <c r="Y84" s="441"/>
      <c r="Z84" s="441"/>
      <c r="AA84" s="441"/>
      <c r="AB84" s="441"/>
      <c r="AC84" s="441"/>
    </row>
    <row r="85" spans="1:29" x14ac:dyDescent="0.2">
      <c r="A85" s="441"/>
      <c r="B85" s="441"/>
      <c r="C85" s="441"/>
      <c r="D85" s="441"/>
      <c r="E85" s="441"/>
      <c r="F85" s="441"/>
      <c r="G85" s="441"/>
      <c r="H85" s="441"/>
      <c r="I85" s="441"/>
      <c r="J85" s="441"/>
      <c r="K85" s="441"/>
      <c r="L85" s="441"/>
      <c r="M85" s="441"/>
      <c r="N85" s="441"/>
      <c r="O85" s="441"/>
      <c r="P85" s="441"/>
      <c r="Q85" s="441"/>
      <c r="R85" s="441"/>
      <c r="S85" s="441"/>
      <c r="T85" s="441"/>
      <c r="U85" s="441"/>
      <c r="V85" s="441"/>
      <c r="W85" s="441"/>
      <c r="X85" s="441"/>
      <c r="Y85" s="441"/>
      <c r="Z85" s="441"/>
      <c r="AA85" s="441"/>
      <c r="AB85" s="441"/>
      <c r="AC85" s="441"/>
    </row>
    <row r="86" spans="1:29" x14ac:dyDescent="0.2">
      <c r="A86" s="441"/>
      <c r="B86" s="441"/>
      <c r="C86" s="441"/>
      <c r="D86" s="441"/>
      <c r="E86" s="441"/>
      <c r="F86" s="441"/>
      <c r="G86" s="441"/>
      <c r="H86" s="441"/>
      <c r="I86" s="441"/>
      <c r="J86" s="441"/>
      <c r="K86" s="441"/>
      <c r="L86" s="441"/>
      <c r="M86" s="441"/>
      <c r="N86" s="441"/>
      <c r="O86" s="441"/>
      <c r="P86" s="441"/>
      <c r="Q86" s="441"/>
      <c r="R86" s="441"/>
      <c r="S86" s="441"/>
      <c r="T86" s="441"/>
      <c r="U86" s="441"/>
      <c r="V86" s="441"/>
      <c r="W86" s="441"/>
      <c r="X86" s="441"/>
      <c r="Y86" s="441"/>
      <c r="Z86" s="441"/>
      <c r="AA86" s="441"/>
      <c r="AB86" s="441"/>
      <c r="AC86" s="441"/>
    </row>
    <row r="87" spans="1:29" x14ac:dyDescent="0.2">
      <c r="A87" s="441"/>
      <c r="B87" s="441"/>
      <c r="C87" s="441"/>
      <c r="D87" s="441"/>
      <c r="E87" s="441"/>
      <c r="F87" s="441"/>
      <c r="G87" s="441"/>
      <c r="H87" s="441"/>
      <c r="I87" s="441"/>
      <c r="J87" s="441"/>
      <c r="K87" s="441"/>
      <c r="L87" s="441"/>
      <c r="M87" s="441"/>
      <c r="N87" s="441"/>
      <c r="O87" s="441"/>
      <c r="P87" s="441"/>
      <c r="Q87" s="441"/>
      <c r="R87" s="441"/>
      <c r="S87" s="441"/>
      <c r="T87" s="441"/>
      <c r="U87" s="441"/>
      <c r="V87" s="441"/>
      <c r="W87" s="441"/>
      <c r="X87" s="441"/>
      <c r="Y87" s="441"/>
      <c r="Z87" s="441"/>
      <c r="AA87" s="441"/>
      <c r="AB87" s="441"/>
      <c r="AC87" s="441"/>
    </row>
    <row r="88" spans="1:29" x14ac:dyDescent="0.2">
      <c r="A88" s="441"/>
      <c r="B88" s="441"/>
      <c r="C88" s="441"/>
      <c r="D88" s="441"/>
      <c r="E88" s="441"/>
      <c r="F88" s="441"/>
      <c r="G88" s="441"/>
      <c r="H88" s="441"/>
      <c r="I88" s="441"/>
      <c r="J88" s="441"/>
      <c r="K88" s="441"/>
      <c r="L88" s="441"/>
      <c r="M88" s="441"/>
      <c r="N88" s="441"/>
      <c r="O88" s="441"/>
      <c r="P88" s="441"/>
      <c r="Q88" s="441"/>
      <c r="R88" s="441"/>
      <c r="S88" s="441"/>
      <c r="T88" s="441"/>
      <c r="U88" s="441"/>
      <c r="V88" s="441"/>
      <c r="W88" s="441"/>
      <c r="X88" s="441"/>
      <c r="Y88" s="441"/>
      <c r="Z88" s="441"/>
      <c r="AA88" s="441"/>
      <c r="AB88" s="441"/>
      <c r="AC88" s="441"/>
    </row>
    <row r="89" spans="1:29" x14ac:dyDescent="0.2">
      <c r="A89" s="441"/>
      <c r="B89" s="441"/>
      <c r="C89" s="441"/>
      <c r="D89" s="441"/>
      <c r="E89" s="441"/>
      <c r="F89" s="441"/>
      <c r="G89" s="441"/>
      <c r="H89" s="441"/>
      <c r="I89" s="441"/>
      <c r="J89" s="441"/>
      <c r="K89" s="441"/>
      <c r="L89" s="441"/>
      <c r="M89" s="441"/>
      <c r="N89" s="441"/>
      <c r="O89" s="441"/>
      <c r="P89" s="441"/>
      <c r="Q89" s="441"/>
      <c r="R89" s="441"/>
      <c r="S89" s="441"/>
      <c r="T89" s="441"/>
      <c r="U89" s="441"/>
      <c r="V89" s="441"/>
      <c r="W89" s="441"/>
      <c r="X89" s="441"/>
      <c r="Y89" s="441"/>
      <c r="Z89" s="441"/>
      <c r="AA89" s="441"/>
      <c r="AB89" s="441"/>
      <c r="AC89" s="441"/>
    </row>
    <row r="90" spans="1:29" x14ac:dyDescent="0.2">
      <c r="A90" s="441"/>
      <c r="B90" s="441"/>
      <c r="C90" s="441"/>
      <c r="D90" s="441"/>
      <c r="E90" s="441"/>
      <c r="F90" s="441"/>
      <c r="G90" s="441"/>
      <c r="H90" s="441"/>
      <c r="I90" s="441"/>
      <c r="J90" s="441"/>
      <c r="K90" s="441"/>
      <c r="L90" s="441"/>
      <c r="M90" s="441"/>
      <c r="N90" s="441"/>
      <c r="O90" s="441"/>
      <c r="P90" s="441"/>
      <c r="Q90" s="441"/>
      <c r="R90" s="441"/>
      <c r="S90" s="441"/>
      <c r="T90" s="441"/>
      <c r="U90" s="441"/>
      <c r="V90" s="441"/>
      <c r="W90" s="441"/>
      <c r="X90" s="441"/>
      <c r="Y90" s="441"/>
      <c r="Z90" s="441"/>
      <c r="AA90" s="441"/>
      <c r="AB90" s="441"/>
      <c r="AC90" s="441"/>
    </row>
    <row r="91" spans="1:29" x14ac:dyDescent="0.2">
      <c r="A91" s="441"/>
      <c r="B91" s="441"/>
      <c r="C91" s="441"/>
      <c r="D91" s="441"/>
      <c r="E91" s="441"/>
      <c r="F91" s="441"/>
      <c r="G91" s="441"/>
      <c r="H91" s="441"/>
      <c r="I91" s="441"/>
      <c r="J91" s="441"/>
      <c r="K91" s="441"/>
      <c r="L91" s="441"/>
      <c r="M91" s="441"/>
      <c r="N91" s="441"/>
      <c r="O91" s="441"/>
      <c r="P91" s="441"/>
      <c r="Q91" s="441"/>
      <c r="R91" s="441"/>
      <c r="S91" s="441"/>
      <c r="T91" s="441"/>
      <c r="U91" s="441"/>
      <c r="V91" s="441"/>
      <c r="W91" s="441"/>
      <c r="X91" s="441"/>
      <c r="Y91" s="441"/>
      <c r="Z91" s="441"/>
      <c r="AA91" s="441"/>
      <c r="AB91" s="441"/>
      <c r="AC91" s="441"/>
    </row>
    <row r="92" spans="1:29" x14ac:dyDescent="0.2">
      <c r="A92" s="441"/>
      <c r="B92" s="441"/>
      <c r="C92" s="441"/>
      <c r="D92" s="441"/>
      <c r="E92" s="441"/>
      <c r="F92" s="441"/>
      <c r="G92" s="441"/>
      <c r="H92" s="441"/>
      <c r="I92" s="441"/>
      <c r="J92" s="441"/>
      <c r="K92" s="441"/>
      <c r="L92" s="441"/>
      <c r="M92" s="441"/>
      <c r="N92" s="441"/>
      <c r="O92" s="441"/>
      <c r="P92" s="441"/>
      <c r="Q92" s="441"/>
      <c r="R92" s="441"/>
      <c r="S92" s="441"/>
      <c r="T92" s="441"/>
      <c r="U92" s="441"/>
      <c r="V92" s="441"/>
      <c r="W92" s="441"/>
      <c r="X92" s="441"/>
      <c r="Y92" s="441"/>
      <c r="Z92" s="441"/>
      <c r="AA92" s="441"/>
      <c r="AB92" s="441"/>
      <c r="AC92" s="441"/>
    </row>
    <row r="93" spans="1:29" x14ac:dyDescent="0.2">
      <c r="A93" s="441"/>
      <c r="B93" s="441"/>
      <c r="C93" s="441"/>
      <c r="D93" s="441"/>
      <c r="E93" s="441"/>
      <c r="F93" s="441"/>
      <c r="G93" s="441"/>
      <c r="H93" s="441"/>
      <c r="I93" s="441"/>
      <c r="J93" s="441"/>
      <c r="K93" s="441"/>
      <c r="L93" s="441"/>
      <c r="M93" s="441"/>
      <c r="N93" s="441"/>
      <c r="O93" s="441"/>
      <c r="P93" s="441"/>
      <c r="Q93" s="441"/>
      <c r="R93" s="441"/>
      <c r="S93" s="441"/>
      <c r="T93" s="441"/>
      <c r="U93" s="441"/>
      <c r="V93" s="441"/>
      <c r="W93" s="441"/>
      <c r="X93" s="441"/>
      <c r="Y93" s="441"/>
      <c r="Z93" s="441"/>
      <c r="AA93" s="441"/>
      <c r="AB93" s="441"/>
      <c r="AC93" s="441"/>
    </row>
    <row r="94" spans="1:29" x14ac:dyDescent="0.2">
      <c r="A94" s="441"/>
      <c r="B94" s="441"/>
      <c r="C94" s="441"/>
      <c r="D94" s="441"/>
      <c r="E94" s="441"/>
      <c r="F94" s="441"/>
      <c r="G94" s="441"/>
      <c r="H94" s="441"/>
      <c r="I94" s="441"/>
      <c r="J94" s="441"/>
      <c r="K94" s="441"/>
      <c r="L94" s="441"/>
      <c r="M94" s="441"/>
      <c r="N94" s="441"/>
      <c r="O94" s="441"/>
      <c r="P94" s="441"/>
      <c r="Q94" s="441"/>
      <c r="R94" s="441"/>
      <c r="S94" s="441"/>
      <c r="T94" s="441"/>
      <c r="U94" s="441"/>
      <c r="V94" s="441"/>
      <c r="W94" s="441"/>
      <c r="X94" s="441"/>
      <c r="Y94" s="441"/>
      <c r="Z94" s="441"/>
      <c r="AA94" s="441"/>
      <c r="AB94" s="441"/>
      <c r="AC94" s="441"/>
    </row>
    <row r="95" spans="1:29" x14ac:dyDescent="0.2">
      <c r="A95" s="441"/>
      <c r="B95" s="441"/>
      <c r="C95" s="441"/>
      <c r="D95" s="441"/>
      <c r="E95" s="441"/>
      <c r="F95" s="441"/>
      <c r="G95" s="441"/>
      <c r="H95" s="441"/>
      <c r="I95" s="441"/>
      <c r="J95" s="441"/>
      <c r="K95" s="441"/>
      <c r="L95" s="441"/>
      <c r="M95" s="441"/>
      <c r="N95" s="441"/>
      <c r="O95" s="441"/>
      <c r="P95" s="441"/>
      <c r="Q95" s="441"/>
      <c r="R95" s="441"/>
      <c r="S95" s="441"/>
      <c r="T95" s="441"/>
      <c r="U95" s="441"/>
      <c r="V95" s="441"/>
      <c r="W95" s="441"/>
      <c r="X95" s="441"/>
      <c r="Y95" s="441"/>
      <c r="Z95" s="441"/>
      <c r="AA95" s="441"/>
      <c r="AB95" s="441"/>
      <c r="AC95" s="441"/>
    </row>
    <row r="96" spans="1:29" x14ac:dyDescent="0.2">
      <c r="A96" s="441"/>
      <c r="B96" s="441"/>
      <c r="C96" s="441"/>
      <c r="D96" s="441"/>
      <c r="E96" s="441"/>
      <c r="F96" s="441"/>
      <c r="G96" s="441"/>
      <c r="H96" s="441"/>
      <c r="I96" s="441"/>
      <c r="J96" s="441"/>
      <c r="K96" s="441"/>
      <c r="L96" s="441"/>
      <c r="M96" s="441"/>
      <c r="N96" s="441"/>
      <c r="O96" s="441"/>
      <c r="P96" s="441"/>
      <c r="Q96" s="441"/>
      <c r="R96" s="441"/>
      <c r="S96" s="441"/>
      <c r="T96" s="441"/>
      <c r="U96" s="441"/>
      <c r="V96" s="441"/>
      <c r="W96" s="441"/>
      <c r="X96" s="441"/>
      <c r="Y96" s="441"/>
      <c r="Z96" s="441"/>
      <c r="AA96" s="441"/>
      <c r="AB96" s="441"/>
      <c r="AC96" s="441"/>
    </row>
    <row r="97" spans="1:29" x14ac:dyDescent="0.2">
      <c r="A97" s="441"/>
      <c r="B97" s="441"/>
      <c r="C97" s="441"/>
      <c r="D97" s="441"/>
      <c r="E97" s="441"/>
      <c r="F97" s="441"/>
      <c r="G97" s="441"/>
      <c r="H97" s="441"/>
      <c r="I97" s="441"/>
      <c r="J97" s="441"/>
      <c r="K97" s="441"/>
      <c r="L97" s="441"/>
      <c r="M97" s="441"/>
      <c r="N97" s="441"/>
      <c r="O97" s="441"/>
      <c r="P97" s="441"/>
      <c r="Q97" s="441"/>
      <c r="R97" s="441"/>
      <c r="S97" s="441"/>
      <c r="T97" s="441"/>
      <c r="U97" s="441"/>
      <c r="V97" s="441"/>
      <c r="W97" s="441"/>
      <c r="X97" s="441"/>
      <c r="Y97" s="441"/>
      <c r="Z97" s="441"/>
      <c r="AA97" s="441"/>
      <c r="AB97" s="441"/>
      <c r="AC97" s="441" t="s">
        <v>200</v>
      </c>
    </row>
  </sheetData>
  <sheetProtection password="C730" sheet="1" selectLockedCells="1"/>
  <customSheetViews>
    <customSheetView guid="{68ABA936-E0C3-4F62-AA1D-4FD1F5462098}" showPageBreaks="1" showGridLines="0" showRowCol="0" fitToPage="1" printArea="1" view="pageBreakPreview">
      <selection activeCell="C14" sqref="C14:K14"/>
      <pageMargins left="0.39370078740157483" right="0.39370078740157483" top="0.39370078740157483" bottom="0.39370078740157483" header="0" footer="0"/>
      <printOptions horizontalCentered="1"/>
      <pageSetup paperSize="9" scale="76" orientation="portrait" r:id="rId1"/>
    </customSheetView>
  </customSheetViews>
  <mergeCells count="9">
    <mergeCell ref="C12:I12"/>
    <mergeCell ref="C13:I13"/>
    <mergeCell ref="C10:I10"/>
    <mergeCell ref="C3:E4"/>
    <mergeCell ref="C18:L18"/>
    <mergeCell ref="C9:L9"/>
    <mergeCell ref="C17:M17"/>
    <mergeCell ref="C11:I11"/>
    <mergeCell ref="C8:H8"/>
  </mergeCells>
  <conditionalFormatting sqref="C11:I11">
    <cfRule type="expression" dxfId="40" priority="23">
      <formula>AND(L11&gt;0,OR(LEFT(C11,3)="Bsp",C11=""))</formula>
    </cfRule>
    <cfRule type="expression" dxfId="39" priority="24">
      <formula>AND(LEFT(C11,3)&lt;&gt;"Bsp",C11&lt;&gt;"")</formula>
    </cfRule>
    <cfRule type="expression" dxfId="38" priority="26">
      <formula>LEFT(C11,3)="Bsp"</formula>
    </cfRule>
  </conditionalFormatting>
  <conditionalFormatting sqref="J11">
    <cfRule type="expression" dxfId="37" priority="20">
      <formula>J11&gt;0</formula>
    </cfRule>
  </conditionalFormatting>
  <conditionalFormatting sqref="K11">
    <cfRule type="expression" dxfId="36" priority="19">
      <formula>K11&gt;0</formula>
    </cfRule>
  </conditionalFormatting>
  <conditionalFormatting sqref="C12:I12">
    <cfRule type="expression" dxfId="35" priority="17">
      <formula>AND(L12&gt;0,OR(LEFT(C12,3)="Bsp",C12=""))</formula>
    </cfRule>
    <cfRule type="expression" dxfId="34" priority="18">
      <formula>AND(LEFT(C12,3)&lt;&gt;"Bsp",C12&lt;&gt;"")</formula>
    </cfRule>
    <cfRule type="expression" dxfId="33" priority="21">
      <formula>LEFT(C12,3)="Bsp"</formula>
    </cfRule>
  </conditionalFormatting>
  <conditionalFormatting sqref="J12:J13">
    <cfRule type="expression" dxfId="32" priority="9">
      <formula>J12&gt;0</formula>
    </cfRule>
  </conditionalFormatting>
  <conditionalFormatting sqref="K12:K13">
    <cfRule type="expression" dxfId="31" priority="8">
      <formula>K12&gt;0</formula>
    </cfRule>
  </conditionalFormatting>
  <conditionalFormatting sqref="C13:I13">
    <cfRule type="expression" dxfId="30" priority="6">
      <formula>AND(L13&gt;0,OR(LEFT(C13,3)="Bsp",C13=""))</formula>
    </cfRule>
    <cfRule type="expression" dxfId="29" priority="7">
      <formula>AND(LEFT(C13,3)&lt;&gt;"Bsp",C13&lt;&gt;"")</formula>
    </cfRule>
    <cfRule type="expression" dxfId="28" priority="16">
      <formula>LEFT(C13,3)="Bsp"</formula>
    </cfRule>
  </conditionalFormatting>
  <conditionalFormatting sqref="F6">
    <cfRule type="expression" dxfId="27" priority="4">
      <formula>$F$6&gt;5000</formula>
    </cfRule>
  </conditionalFormatting>
  <printOptions horizontalCentered="1"/>
  <pageMargins left="0.39370078740157483" right="0.19685039370078741" top="0.19685039370078741" bottom="0.19685039370078741" header="0" footer="0"/>
  <pageSetup paperSize="9" scale="78"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5841" r:id="rId5" name="Check Box 1">
              <controlPr defaultSize="0" autoFill="0" autoLine="0" autoPict="0">
                <anchor moveWithCells="1">
                  <from>
                    <xdr:col>1</xdr:col>
                    <xdr:colOff>142875</xdr:colOff>
                    <xdr:row>3</xdr:row>
                    <xdr:rowOff>161925</xdr:rowOff>
                  </from>
                  <to>
                    <xdr:col>4</xdr:col>
                    <xdr:colOff>885825</xdr:colOff>
                    <xdr:row>4</xdr:row>
                    <xdr:rowOff>123825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iconSet" priority="32" id="{593460DA-DE6D-454B-A210-5E73885A0A2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M11</xm:sqref>
        </x14:conditionalFormatting>
        <x14:conditionalFormatting xmlns:xm="http://schemas.microsoft.com/office/excel/2006/main">
          <x14:cfRule type="iconSet" priority="31" id="{4ED045C5-E020-48B1-85D6-CAA58CFD6AC7}">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M12</xm:sqref>
        </x14:conditionalFormatting>
        <x14:conditionalFormatting xmlns:xm="http://schemas.microsoft.com/office/excel/2006/main">
          <x14:cfRule type="iconSet" priority="30" id="{C87E681D-508F-4718-BC59-82BA66CDEB51}">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M13</xm:sqref>
        </x14:conditionalFormatting>
        <x14:conditionalFormatting xmlns:xm="http://schemas.microsoft.com/office/excel/2006/main">
          <x14:cfRule type="expression" priority="5" id="{BF4BFCE1-A452-4DF2-A874-B91CFEE7FDD9}">
            <xm:f>menu!$U$8=FALSE</xm:f>
            <x14:dxf>
              <font>
                <color theme="0"/>
              </font>
              <fill>
                <patternFill>
                  <fgColor theme="0"/>
                  <bgColor theme="0"/>
                </patternFill>
              </fill>
              <border>
                <left/>
                <right/>
                <top/>
                <bottom/>
                <vertical/>
                <horizontal/>
              </border>
            </x14:dxf>
          </x14:cfRule>
          <xm:sqref>I3:L8 C9:M18</xm:sqref>
        </x14:conditionalFormatting>
        <x14:conditionalFormatting xmlns:xm="http://schemas.microsoft.com/office/excel/2006/main">
          <x14:cfRule type="expression" priority="25" id="{54AB50D3-839B-4430-BBEF-F2B9484F6833}">
            <xm:f>menu!$U$4=FALSE</xm:f>
            <x14:dxf>
              <font>
                <color theme="0"/>
              </font>
              <fill>
                <patternFill>
                  <fgColor theme="0"/>
                  <bgColor theme="0"/>
                </patternFill>
              </fill>
              <border>
                <left/>
                <right/>
                <top/>
                <bottom/>
                <vertical/>
                <horizontal/>
              </border>
            </x14:dxf>
          </x14:cfRule>
          <xm:sqref>C17</xm:sqref>
        </x14:conditionalFormatting>
        <x14:conditionalFormatting xmlns:xm="http://schemas.microsoft.com/office/excel/2006/main">
          <x14:cfRule type="expression" priority="2023" id="{C46500C9-AD39-47D1-A63B-06BA91BD7602}">
            <xm:f>Basisdaten!#REF!="Ja"</xm:f>
            <x14:dxf>
              <font>
                <color theme="0"/>
              </font>
              <fill>
                <patternFill>
                  <bgColor theme="0"/>
                </patternFill>
              </fill>
              <border>
                <left/>
                <right/>
                <top/>
                <bottom/>
                <vertical/>
                <horizontal/>
              </border>
            </x14:dxf>
          </x14:cfRule>
          <xm:sqref>I3:M8 C9:M18</xm:sqref>
        </x14:conditionalFormatting>
        <x14:conditionalFormatting xmlns:xm="http://schemas.microsoft.com/office/excel/2006/main">
          <x14:cfRule type="expression" priority="3" id="{0A280E5E-3118-40C3-BFD5-2C165507A626}">
            <xm:f>'\KKS\Fachliche-Schwerpunkte\06_Kommune\11_Excel und PDF-Formulare - KRL\Formulare_Arbeitsordner\KRL2022\4.1.8 KSM\[211116_Berechnungsformular_Ausgaben_Umsetzung.xlsx]menu'!#REF!=FALSE</xm:f>
            <x14:dxf>
              <font>
                <color theme="0"/>
              </font>
              <fill>
                <patternFill>
                  <fgColor theme="0"/>
                  <bgColor theme="0"/>
                </patternFill>
              </fill>
              <border>
                <left/>
                <right/>
                <top/>
                <bottom/>
                <vertical/>
                <horizontal/>
              </border>
            </x14:dxf>
          </x14:cfRule>
          <xm:sqref>C6:F6</xm:sqref>
        </x14:conditionalFormatting>
        <x14:conditionalFormatting xmlns:xm="http://schemas.microsoft.com/office/excel/2006/main">
          <x14:cfRule type="expression" priority="2" id="{0D26A35F-C55F-488C-87A4-B09E36469F8B}">
            <xm:f>'\KKS\Fachliche-Schwerpunkte\06_Kommune\11_Excel und PDF-Formulare - KRL\Formulare_Arbeitsordner\KRL2022\4.1.8 KSM\[211116_Berechnungsformular_Ausgaben_Umsetzung.xlsx]menu'!#REF!=FALSE</xm:f>
            <x14:dxf>
              <font>
                <color theme="0"/>
              </font>
              <fill>
                <patternFill>
                  <fgColor theme="0"/>
                  <bgColor theme="0"/>
                </patternFill>
              </fill>
              <border>
                <left/>
                <right/>
                <top/>
                <bottom/>
                <vertical/>
                <horizontal/>
              </border>
            </x14:dxf>
          </x14:cfRule>
          <xm:sqref>G6</xm:sqref>
        </x14:conditionalFormatting>
        <x14:conditionalFormatting xmlns:xm="http://schemas.microsoft.com/office/excel/2006/main">
          <x14:cfRule type="iconSet" priority="1" id="{C276B859-DC59-4B86-840B-7B3AE6DF2949}">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G6</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D107"/>
  <sheetViews>
    <sheetView showGridLines="0" showRowColHeaders="0" zoomScale="90" zoomScaleNormal="90" workbookViewId="0">
      <selection activeCell="K40" sqref="K40"/>
    </sheetView>
  </sheetViews>
  <sheetFormatPr baseColWidth="10" defaultRowHeight="15" x14ac:dyDescent="0.25"/>
  <cols>
    <col min="1" max="1" width="2.5703125" style="1" customWidth="1"/>
    <col min="2" max="2" width="2.7109375" style="1" customWidth="1"/>
    <col min="3" max="3" width="2.85546875" style="1" customWidth="1"/>
    <col min="4" max="4" width="3.140625" style="1" customWidth="1"/>
    <col min="5" max="5" width="3.7109375" style="1" customWidth="1"/>
    <col min="6" max="6" width="5.5703125" style="1" customWidth="1"/>
    <col min="7" max="7" width="9.42578125" style="1" customWidth="1"/>
    <col min="8" max="8" width="18.5703125" style="1" customWidth="1"/>
    <col min="9" max="10" width="11.42578125" style="1" customWidth="1"/>
    <col min="11" max="11" width="11.85546875" style="1" customWidth="1"/>
    <col min="12" max="12" width="11.42578125" style="1" customWidth="1"/>
    <col min="13" max="13" width="12.85546875" style="1" customWidth="1"/>
    <col min="14" max="14" width="2.28515625" style="1" customWidth="1"/>
    <col min="15" max="15" width="2.28515625" customWidth="1"/>
    <col min="17" max="17" width="12.5703125" customWidth="1"/>
    <col min="18" max="18" width="25.28515625" customWidth="1"/>
  </cols>
  <sheetData>
    <row r="1" spans="1:30" s="1" customFormat="1" ht="12" x14ac:dyDescent="0.2">
      <c r="A1" s="417" t="s">
        <v>200</v>
      </c>
      <c r="B1" s="417"/>
      <c r="C1" s="417"/>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row>
    <row r="2" spans="1:30" s="1" customFormat="1" ht="12.75" hidden="1" customHeight="1" x14ac:dyDescent="0.2">
      <c r="A2" s="417"/>
      <c r="O2" s="417"/>
      <c r="P2" s="417"/>
      <c r="Q2" s="417"/>
      <c r="R2" s="417"/>
      <c r="S2" s="417"/>
      <c r="T2" s="417"/>
      <c r="U2" s="417"/>
      <c r="V2" s="417"/>
      <c r="W2" s="417"/>
      <c r="X2" s="417"/>
      <c r="Y2" s="417"/>
      <c r="Z2" s="417"/>
      <c r="AA2" s="417"/>
      <c r="AB2" s="417"/>
      <c r="AC2" s="417"/>
      <c r="AD2" s="417"/>
    </row>
    <row r="3" spans="1:30" s="1" customFormat="1" ht="12" customHeight="1" x14ac:dyDescent="0.2">
      <c r="A3" s="417"/>
      <c r="O3" s="417"/>
      <c r="P3" s="417"/>
      <c r="Q3" s="417"/>
      <c r="R3" s="417"/>
      <c r="S3" s="417"/>
      <c r="T3" s="417"/>
      <c r="U3" s="417"/>
      <c r="V3" s="417"/>
      <c r="W3" s="417"/>
      <c r="X3" s="417"/>
      <c r="Y3" s="417"/>
      <c r="Z3" s="417"/>
      <c r="AA3" s="417"/>
      <c r="AB3" s="417"/>
      <c r="AC3" s="417"/>
      <c r="AD3" s="417"/>
    </row>
    <row r="4" spans="1:30" s="138" customFormat="1" ht="57" customHeight="1" x14ac:dyDescent="0.2">
      <c r="A4" s="418"/>
      <c r="C4" s="1030" t="s">
        <v>634</v>
      </c>
      <c r="D4" s="1030"/>
      <c r="E4" s="1030"/>
      <c r="F4" s="1030"/>
      <c r="G4" s="1030"/>
      <c r="H4" s="1030"/>
      <c r="I4" s="1030"/>
      <c r="J4" s="522"/>
      <c r="K4" s="1"/>
      <c r="L4" s="1"/>
      <c r="M4" s="1"/>
      <c r="N4" s="1"/>
      <c r="O4" s="418"/>
      <c r="P4" s="418"/>
      <c r="Q4" s="603"/>
      <c r="R4" s="603"/>
      <c r="S4" s="418"/>
      <c r="T4" s="418"/>
      <c r="U4" s="418"/>
      <c r="V4" s="418"/>
      <c r="W4" s="418"/>
      <c r="X4" s="418"/>
      <c r="Y4" s="418"/>
      <c r="Z4" s="418"/>
      <c r="AA4" s="418"/>
      <c r="AB4" s="418"/>
      <c r="AC4" s="418"/>
      <c r="AD4" s="418"/>
    </row>
    <row r="5" spans="1:30" s="138" customFormat="1" ht="22.5" customHeight="1" x14ac:dyDescent="0.2">
      <c r="A5" s="418"/>
      <c r="C5" s="1031"/>
      <c r="D5" s="1031"/>
      <c r="E5" s="1031"/>
      <c r="F5" s="1031"/>
      <c r="G5" s="1031"/>
      <c r="H5" s="1031"/>
      <c r="I5" s="1031"/>
      <c r="J5" s="1"/>
      <c r="K5" s="1"/>
      <c r="L5" s="1"/>
      <c r="M5" s="1"/>
      <c r="N5" s="1"/>
      <c r="O5" s="418"/>
      <c r="P5" s="452"/>
      <c r="Q5" s="418"/>
      <c r="R5" s="418"/>
      <c r="S5" s="418"/>
      <c r="T5" s="418"/>
      <c r="U5" s="418"/>
      <c r="V5" s="418"/>
      <c r="W5" s="418"/>
      <c r="X5" s="418"/>
      <c r="Y5" s="418"/>
      <c r="Z5" s="418"/>
      <c r="AA5" s="418"/>
      <c r="AB5" s="418"/>
      <c r="AC5" s="418"/>
      <c r="AD5" s="418"/>
    </row>
    <row r="6" spans="1:30" s="138" customFormat="1" ht="6" customHeight="1" x14ac:dyDescent="0.2">
      <c r="A6" s="418"/>
      <c r="C6" s="233"/>
      <c r="D6" s="233"/>
      <c r="E6" s="233"/>
      <c r="F6" s="233"/>
      <c r="G6" s="233"/>
      <c r="H6" s="233"/>
      <c r="I6" s="1"/>
      <c r="J6" s="1"/>
      <c r="K6" s="1"/>
      <c r="L6" s="1"/>
      <c r="M6" s="1"/>
      <c r="N6" s="1"/>
      <c r="O6" s="418"/>
      <c r="P6" s="418"/>
      <c r="Q6" s="418"/>
      <c r="R6" s="418"/>
      <c r="S6" s="418"/>
      <c r="T6" s="418"/>
      <c r="U6" s="418"/>
      <c r="V6" s="418"/>
      <c r="W6" s="418"/>
      <c r="X6" s="418"/>
      <c r="Y6" s="418"/>
      <c r="Z6" s="418"/>
      <c r="AA6" s="418"/>
      <c r="AB6" s="418"/>
      <c r="AC6" s="418"/>
      <c r="AD6" s="418"/>
    </row>
    <row r="7" spans="1:30" s="138" customFormat="1" ht="12" customHeight="1" x14ac:dyDescent="0.2">
      <c r="A7" s="418"/>
      <c r="B7" s="141"/>
      <c r="C7" s="523" t="str">
        <f>menu!X3</f>
        <v>Achtung: Im Tabellenblatt Personal wurden unvollständige, oder fehlerhafte Angaben gemacht!</v>
      </c>
      <c r="D7" s="482"/>
      <c r="E7" s="482"/>
      <c r="F7" s="482"/>
      <c r="G7" s="482"/>
      <c r="H7" s="482"/>
      <c r="N7" s="1"/>
      <c r="O7" s="418"/>
      <c r="P7" s="418"/>
      <c r="Q7" s="418"/>
      <c r="R7" s="418"/>
      <c r="S7" s="422"/>
      <c r="T7" s="473"/>
      <c r="U7" s="473"/>
      <c r="V7" s="473"/>
      <c r="W7" s="473"/>
      <c r="X7" s="422"/>
      <c r="Y7" s="418"/>
      <c r="Z7" s="418"/>
      <c r="AA7" s="418"/>
      <c r="AB7" s="418"/>
      <c r="AC7" s="418"/>
      <c r="AD7" s="418"/>
    </row>
    <row r="8" spans="1:30" s="1" customFormat="1" ht="14.25" customHeight="1" thickBot="1" x14ac:dyDescent="0.25">
      <c r="A8" s="417"/>
      <c r="B8" s="199"/>
      <c r="C8" s="1032" t="s">
        <v>163</v>
      </c>
      <c r="D8" s="1032"/>
      <c r="E8" s="1032"/>
      <c r="F8" s="1032"/>
      <c r="G8" s="1032"/>
      <c r="H8" s="1033" t="str">
        <f>menu!X4</f>
        <v/>
      </c>
      <c r="I8" s="1033"/>
      <c r="J8" s="1033"/>
      <c r="K8" s="1033"/>
      <c r="L8" s="1033"/>
      <c r="M8" s="1033"/>
      <c r="N8" s="1033"/>
      <c r="O8" s="417"/>
      <c r="P8" s="429"/>
      <c r="Q8" s="429"/>
      <c r="R8" s="429"/>
      <c r="S8" s="429"/>
      <c r="T8" s="751"/>
      <c r="U8" s="751"/>
      <c r="V8" s="751"/>
      <c r="W8" s="751"/>
      <c r="X8" s="429"/>
      <c r="Y8" s="417"/>
      <c r="Z8" s="417"/>
      <c r="AA8" s="417"/>
      <c r="AB8" s="417"/>
      <c r="AC8" s="417"/>
      <c r="AD8" s="417"/>
    </row>
    <row r="9" spans="1:30" s="1" customFormat="1" ht="30.75" customHeight="1" x14ac:dyDescent="0.2">
      <c r="A9" s="417"/>
      <c r="B9" s="199"/>
      <c r="C9" s="1035" t="s">
        <v>274</v>
      </c>
      <c r="D9" s="1036"/>
      <c r="E9" s="1036"/>
      <c r="F9" s="1036"/>
      <c r="G9" s="1036"/>
      <c r="H9" s="1036"/>
      <c r="I9" s="468" t="str">
        <f>Personal_alt!E50&amp;"
("&amp; Personal_alt!E46&amp;" Monate)"</f>
        <v>Projektjahr 1
( Monate)</v>
      </c>
      <c r="J9" s="468" t="str">
        <f>Personal_alt!F50&amp;"
("&amp; Personal_alt!F46&amp;" Monate)"</f>
        <v>Projektjahr 2
( Monate)</v>
      </c>
      <c r="K9" s="468" t="str">
        <f>Personal_alt!G50&amp;"
("&amp; Personal_alt!G46&amp;" Monate)"</f>
        <v>Projektjahr 3
( Monate)</v>
      </c>
      <c r="L9" s="468" t="str">
        <f>Personal_alt!H50&amp;"
("&amp; Personal_alt!H46&amp;" Monate)"</f>
        <v>Projektjahr 4
( Monate)</v>
      </c>
      <c r="M9" s="108" t="s">
        <v>19</v>
      </c>
      <c r="O9" s="417"/>
      <c r="P9" s="1034" t="str">
        <f>IF(OR(C7&lt;&gt;"",H8&lt;&gt;""),Texte!A44,"")</f>
        <v xml:space="preserve">Hinweis:
Warum wird mir roter Text angezeigt? In mindestens einem Tabellenblatt wurden unvollständige, oder unplausible Angaben gemacht. Bitte navigieren Sie in das entsprechende Tabellenblatt zurück und korrigieren Sie Ihre Angaben. 
Sollten Ihre Eingaben weitere Erläuterungen erfordern (zu erkennen an einem Ausrufezeichen in der entsprechenden Zeile), dann ergänzen Sie Ihre Angaben bitte im Tabellenblatt 'Anmerkungen'. Eine Korrektur unplausibler oder zu hoher Werte beschleunigt die Antragsprüfung erheblich, da Rückfragen eingespart werden. </v>
      </c>
      <c r="Q9" s="1034"/>
      <c r="R9" s="1034"/>
      <c r="S9" s="429"/>
      <c r="T9" s="751"/>
      <c r="U9" s="751"/>
      <c r="V9" s="751"/>
      <c r="W9" s="751"/>
      <c r="X9" s="429"/>
      <c r="Y9" s="417"/>
      <c r="Z9" s="417"/>
      <c r="AA9" s="417"/>
      <c r="AB9" s="417"/>
      <c r="AC9" s="417"/>
      <c r="AD9" s="417"/>
    </row>
    <row r="10" spans="1:30" s="1" customFormat="1" ht="12.75" customHeight="1" x14ac:dyDescent="0.2">
      <c r="A10" s="417"/>
      <c r="B10" s="234">
        <v>1</v>
      </c>
      <c r="C10" s="1018" t="s">
        <v>30</v>
      </c>
      <c r="D10" s="1019"/>
      <c r="E10" s="1037" t="s">
        <v>20</v>
      </c>
      <c r="F10" s="1037"/>
      <c r="G10" s="1039" t="s">
        <v>169</v>
      </c>
      <c r="H10" s="1039"/>
      <c r="I10" s="467">
        <f>($M10/Personal_alt!$L$51)*Personal_alt!E$51</f>
        <v>0</v>
      </c>
      <c r="J10" s="467">
        <f>($M10/Personal_alt!$L$51)*Personal_alt!F$51</f>
        <v>0</v>
      </c>
      <c r="K10" s="467">
        <f>($M10/Personal_alt!$L$51)*Personal_alt!G$51</f>
        <v>0</v>
      </c>
      <c r="L10" s="467">
        <f>($M10/Personal_alt!$L$51)*Personal_alt!H$51</f>
        <v>0</v>
      </c>
      <c r="M10" s="109">
        <f>SUM(Personal!F30:F31)</f>
        <v>0</v>
      </c>
      <c r="N10" s="403"/>
      <c r="O10" s="417"/>
      <c r="P10" s="1034"/>
      <c r="Q10" s="1034"/>
      <c r="R10" s="1034"/>
      <c r="S10" s="423"/>
      <c r="T10" s="423"/>
      <c r="U10" s="423"/>
      <c r="V10" s="423"/>
      <c r="W10" s="423"/>
      <c r="X10" s="429"/>
      <c r="Y10" s="417"/>
      <c r="Z10" s="417"/>
      <c r="AA10" s="417"/>
      <c r="AB10" s="417"/>
      <c r="AC10" s="417"/>
      <c r="AD10" s="417"/>
    </row>
    <row r="11" spans="1:30" s="1" customFormat="1" ht="12.75" customHeight="1" x14ac:dyDescent="0.2">
      <c r="A11" s="417"/>
      <c r="B11" s="234">
        <f>B10+1</f>
        <v>2</v>
      </c>
      <c r="C11" s="1040" t="s">
        <v>31</v>
      </c>
      <c r="D11" s="1041"/>
      <c r="E11" s="1038"/>
      <c r="F11" s="1038"/>
      <c r="G11" s="1042" t="s">
        <v>170</v>
      </c>
      <c r="H11" s="1042"/>
      <c r="I11" s="467">
        <f>($M11/Personal_alt!$L$51)*Personal_alt!E$51</f>
        <v>0</v>
      </c>
      <c r="J11" s="467">
        <f>($M11/Personal_alt!$L$51)*Personal_alt!F$51</f>
        <v>0</v>
      </c>
      <c r="K11" s="467">
        <f>($M11/Personal_alt!$L$51)*Personal_alt!G$51</f>
        <v>0</v>
      </c>
      <c r="L11" s="467">
        <f>($M11/Personal_alt!$L$51)*Personal_alt!H$51</f>
        <v>0</v>
      </c>
      <c r="M11" s="109">
        <f>SUM(Personal!E30:E31)</f>
        <v>0</v>
      </c>
      <c r="N11" s="403"/>
      <c r="O11" s="417"/>
      <c r="P11" s="1034"/>
      <c r="Q11" s="1034"/>
      <c r="R11" s="1034"/>
      <c r="S11" s="423"/>
      <c r="T11" s="423"/>
      <c r="U11" s="423"/>
      <c r="V11" s="423"/>
      <c r="W11" s="423"/>
      <c r="X11" s="429"/>
      <c r="Y11" s="417"/>
      <c r="Z11" s="417"/>
      <c r="AA11" s="417"/>
      <c r="AB11" s="417"/>
      <c r="AC11" s="417"/>
      <c r="AD11" s="417"/>
    </row>
    <row r="12" spans="1:30" s="1" customFormat="1" ht="12.75" customHeight="1" x14ac:dyDescent="0.2">
      <c r="A12" s="417"/>
      <c r="B12" s="234">
        <f>B11+1</f>
        <v>3</v>
      </c>
      <c r="C12" s="1018" t="s">
        <v>23</v>
      </c>
      <c r="D12" s="1019"/>
      <c r="E12" s="1019" t="s">
        <v>630</v>
      </c>
      <c r="F12" s="1019"/>
      <c r="G12" s="1019"/>
      <c r="H12" s="1019"/>
      <c r="I12" s="467">
        <f>SUM(I13:I14)</f>
        <v>0</v>
      </c>
      <c r="J12" s="467">
        <f t="shared" ref="J12:L12" si="0">SUM(J13:J14)</f>
        <v>0</v>
      </c>
      <c r="K12" s="467">
        <f t="shared" si="0"/>
        <v>0</v>
      </c>
      <c r="L12" s="467">
        <f t="shared" si="0"/>
        <v>0</v>
      </c>
      <c r="M12" s="109">
        <f>SUM(M13:M14)</f>
        <v>0</v>
      </c>
      <c r="N12" s="403"/>
      <c r="O12" s="417"/>
      <c r="P12" s="1034"/>
      <c r="Q12" s="1034"/>
      <c r="R12" s="1034"/>
      <c r="S12" s="474"/>
      <c r="T12" s="474"/>
      <c r="U12" s="423"/>
      <c r="V12" s="423"/>
      <c r="W12" s="423"/>
      <c r="X12" s="429"/>
      <c r="Y12" s="417"/>
      <c r="Z12" s="417"/>
      <c r="AA12" s="417"/>
      <c r="AB12" s="417"/>
      <c r="AC12" s="417"/>
      <c r="AD12" s="417"/>
    </row>
    <row r="13" spans="1:30" s="1" customFormat="1" ht="12.75" customHeight="1" x14ac:dyDescent="0.2">
      <c r="A13" s="417"/>
      <c r="B13" s="234">
        <f>B12+1</f>
        <v>4</v>
      </c>
      <c r="C13" s="111"/>
      <c r="D13" s="408"/>
      <c r="E13" s="524"/>
      <c r="F13" s="1023" t="s">
        <v>86</v>
      </c>
      <c r="G13" s="1024"/>
      <c r="H13" s="1025"/>
      <c r="I13" s="466">
        <f>($M13/Personal_alt!$L$51)*Personal_alt!E$51</f>
        <v>0</v>
      </c>
      <c r="J13" s="466">
        <f>($M13/Personal_alt!$L$51)*Personal_alt!F$51</f>
        <v>0</v>
      </c>
      <c r="K13" s="466">
        <f>($M13/Personal_alt!$L$51)*Personal_alt!G$51</f>
        <v>0</v>
      </c>
      <c r="L13" s="466">
        <f>($M13/Personal_alt!$L$51)*Personal_alt!H$51</f>
        <v>0</v>
      </c>
      <c r="M13" s="110">
        <f>SUM(Akteursbeteiligung!E20)</f>
        <v>0</v>
      </c>
      <c r="N13" s="403"/>
      <c r="O13" s="417"/>
      <c r="P13" s="1034"/>
      <c r="Q13" s="1034"/>
      <c r="R13" s="1034"/>
      <c r="S13" s="423"/>
      <c r="T13" s="423"/>
      <c r="U13" s="423"/>
      <c r="V13" s="423"/>
      <c r="W13" s="423"/>
      <c r="X13" s="429"/>
      <c r="Y13" s="417"/>
      <c r="Z13" s="417"/>
      <c r="AA13" s="417"/>
      <c r="AB13" s="417"/>
      <c r="AC13" s="417"/>
      <c r="AD13" s="417"/>
    </row>
    <row r="14" spans="1:30" s="1" customFormat="1" ht="12.75" customHeight="1" x14ac:dyDescent="0.2">
      <c r="A14" s="417"/>
      <c r="B14" s="234">
        <f t="shared" ref="B14:B29" si="1">B13+1</f>
        <v>5</v>
      </c>
      <c r="C14" s="111"/>
      <c r="D14" s="408"/>
      <c r="E14" s="525"/>
      <c r="F14" s="1043" t="s">
        <v>89</v>
      </c>
      <c r="G14" s="1043"/>
      <c r="H14" s="1043"/>
      <c r="I14" s="466">
        <f>($M14/Personal_alt!$L$51)*Personal_alt!E$51</f>
        <v>0</v>
      </c>
      <c r="J14" s="466">
        <f>($M14/Personal_alt!$L$51)*Personal_alt!F$51</f>
        <v>0</v>
      </c>
      <c r="K14" s="466">
        <f>($M14/Personal_alt!$L$51)*Personal_alt!G$51</f>
        <v>0</v>
      </c>
      <c r="L14" s="466">
        <f>($M14/Personal_alt!$L$51)*Personal_alt!H$51</f>
        <v>0</v>
      </c>
      <c r="M14" s="110">
        <f>SUM(Begl_Öffentlichkeitsarbeit!H17)</f>
        <v>0</v>
      </c>
      <c r="N14" s="403"/>
      <c r="O14" s="417"/>
      <c r="P14" s="1034"/>
      <c r="Q14" s="1034"/>
      <c r="R14" s="1034"/>
      <c r="S14" s="423"/>
      <c r="T14" s="423"/>
      <c r="U14" s="446"/>
      <c r="V14" s="446"/>
      <c r="W14" s="446"/>
      <c r="X14" s="429"/>
      <c r="Y14" s="417"/>
      <c r="Z14" s="417"/>
      <c r="AA14" s="417"/>
      <c r="AB14" s="417"/>
      <c r="AC14" s="417"/>
      <c r="AD14" s="417"/>
    </row>
    <row r="15" spans="1:30" s="1" customFormat="1" ht="12.75" customHeight="1" x14ac:dyDescent="0.2">
      <c r="A15" s="417"/>
      <c r="B15" s="234">
        <f t="shared" si="1"/>
        <v>6</v>
      </c>
      <c r="C15" s="1006" t="s">
        <v>29</v>
      </c>
      <c r="D15" s="1007"/>
      <c r="E15" s="1008" t="s">
        <v>171</v>
      </c>
      <c r="F15" s="1008"/>
      <c r="G15" s="1008"/>
      <c r="H15" s="1009"/>
      <c r="I15" s="526">
        <f>SUM(I16:I20)</f>
        <v>0</v>
      </c>
      <c r="J15" s="526">
        <f>SUM(J16:J20)</f>
        <v>0</v>
      </c>
      <c r="K15" s="526">
        <f>SUM(K16:K20)</f>
        <v>0</v>
      </c>
      <c r="L15" s="526">
        <f>SUM(L16:L20)</f>
        <v>0</v>
      </c>
      <c r="M15" s="112">
        <f>SUM(M16:M20)</f>
        <v>0</v>
      </c>
      <c r="N15" s="403"/>
      <c r="O15" s="417"/>
      <c r="P15" s="1034"/>
      <c r="Q15" s="1034"/>
      <c r="R15" s="1034"/>
      <c r="S15" s="474"/>
      <c r="T15" s="474"/>
      <c r="U15" s="446"/>
      <c r="V15" s="446"/>
      <c r="W15" s="446"/>
      <c r="X15" s="429"/>
      <c r="Y15" s="417"/>
      <c r="Z15" s="417"/>
      <c r="AA15" s="417"/>
      <c r="AB15" s="417"/>
      <c r="AC15" s="417"/>
      <c r="AD15" s="417"/>
    </row>
    <row r="16" spans="1:30" s="1" customFormat="1" ht="12.75" customHeight="1" x14ac:dyDescent="0.2">
      <c r="A16" s="417"/>
      <c r="B16" s="234">
        <f t="shared" si="1"/>
        <v>7</v>
      </c>
      <c r="C16" s="111"/>
      <c r="D16" s="408"/>
      <c r="E16" s="527"/>
      <c r="F16" s="1023" t="s">
        <v>86</v>
      </c>
      <c r="G16" s="1024"/>
      <c r="H16" s="1025"/>
      <c r="I16" s="466">
        <f>($M16/Personal_alt!$L$51)*Personal_alt!E$51</f>
        <v>0</v>
      </c>
      <c r="J16" s="466">
        <f>($M16/Personal_alt!$L$51)*Personal_alt!F$51</f>
        <v>0</v>
      </c>
      <c r="K16" s="466">
        <f>($M16/Personal_alt!$L$51)*Personal_alt!G$51</f>
        <v>0</v>
      </c>
      <c r="L16" s="466">
        <f>($M16/Personal_alt!$L$51)*Personal_alt!H$51</f>
        <v>0</v>
      </c>
      <c r="M16" s="110">
        <f>SUM(Akteursbeteiligung!I20)</f>
        <v>0</v>
      </c>
      <c r="N16" s="403"/>
      <c r="O16" s="417"/>
      <c r="P16" s="1034"/>
      <c r="Q16" s="1034"/>
      <c r="R16" s="1034"/>
      <c r="S16" s="446"/>
      <c r="T16" s="446"/>
      <c r="U16" s="446"/>
      <c r="V16" s="446"/>
      <c r="W16" s="446"/>
      <c r="X16" s="429"/>
      <c r="Y16" s="417"/>
      <c r="Z16" s="417"/>
      <c r="AA16" s="417"/>
      <c r="AB16" s="417"/>
      <c r="AC16" s="417"/>
      <c r="AD16" s="417"/>
    </row>
    <row r="17" spans="1:30" s="1" customFormat="1" ht="12.75" customHeight="1" x14ac:dyDescent="0.2">
      <c r="A17" s="417"/>
      <c r="B17" s="234">
        <f>B16+1</f>
        <v>8</v>
      </c>
      <c r="C17" s="111"/>
      <c r="D17" s="408"/>
      <c r="E17" s="528"/>
      <c r="F17" s="1023" t="s">
        <v>89</v>
      </c>
      <c r="G17" s="1024"/>
      <c r="H17" s="1025"/>
      <c r="I17" s="466">
        <f>($M17/Personal_alt!$L$51)*Personal_alt!E$51</f>
        <v>0</v>
      </c>
      <c r="J17" s="466">
        <f>($M17/Personal_alt!$L$51)*Personal_alt!F$51</f>
        <v>0</v>
      </c>
      <c r="K17" s="466">
        <f>($M17/Personal_alt!$L$51)*Personal_alt!G$51</f>
        <v>0</v>
      </c>
      <c r="L17" s="466">
        <f>($M17/Personal_alt!$L$51)*Personal_alt!H$51</f>
        <v>0</v>
      </c>
      <c r="M17" s="110">
        <f>SUM(Begl_Öffentlichkeitsarbeit!L17)</f>
        <v>0</v>
      </c>
      <c r="N17" s="403"/>
      <c r="O17" s="417"/>
      <c r="P17" s="1034"/>
      <c r="Q17" s="1034"/>
      <c r="R17" s="1034"/>
      <c r="S17" s="446"/>
      <c r="T17" s="446"/>
      <c r="U17" s="446"/>
      <c r="V17" s="446"/>
      <c r="W17" s="446"/>
      <c r="X17" s="429"/>
      <c r="Y17" s="417"/>
      <c r="Z17" s="417"/>
      <c r="AA17" s="417"/>
      <c r="AB17" s="417"/>
      <c r="AC17" s="417"/>
      <c r="AD17" s="417"/>
    </row>
    <row r="18" spans="1:30" s="1" customFormat="1" ht="12.75" customHeight="1" x14ac:dyDescent="0.2">
      <c r="A18" s="417"/>
      <c r="B18" s="234">
        <f t="shared" si="1"/>
        <v>9</v>
      </c>
      <c r="C18" s="113"/>
      <c r="D18" s="135"/>
      <c r="E18" s="528"/>
      <c r="F18" s="1023" t="s">
        <v>139</v>
      </c>
      <c r="G18" s="1024"/>
      <c r="H18" s="1025"/>
      <c r="I18" s="466">
        <f>($M18/Personal_alt!$L$51)*Personal_alt!E$51</f>
        <v>0</v>
      </c>
      <c r="J18" s="466">
        <f>($M18/Personal_alt!$L$51)*Personal_alt!F$51</f>
        <v>0</v>
      </c>
      <c r="K18" s="466">
        <f>($M18/Personal_alt!$L$51)*Personal_alt!G$51</f>
        <v>0</v>
      </c>
      <c r="L18" s="466">
        <f>($M18/Personal_alt!$L$51)*Personal_alt!H$51</f>
        <v>0</v>
      </c>
      <c r="M18" s="110">
        <f>SUM(prof_Prozessunterstützung!H14)</f>
        <v>0</v>
      </c>
      <c r="N18" s="403"/>
      <c r="O18" s="417"/>
      <c r="P18" s="1034"/>
      <c r="Q18" s="1034"/>
      <c r="R18" s="1034"/>
      <c r="S18" s="446"/>
      <c r="T18" s="446"/>
      <c r="U18" s="446"/>
      <c r="V18" s="446"/>
      <c r="W18" s="446"/>
      <c r="X18" s="429"/>
      <c r="Y18" s="417"/>
      <c r="Z18" s="417"/>
      <c r="AA18" s="417"/>
      <c r="AB18" s="417"/>
      <c r="AC18" s="417"/>
      <c r="AD18" s="417"/>
    </row>
    <row r="19" spans="1:30" s="1" customFormat="1" ht="12.75" customHeight="1" x14ac:dyDescent="0.2">
      <c r="A19" s="549"/>
      <c r="B19" s="234"/>
      <c r="C19" s="113"/>
      <c r="D19" s="135"/>
      <c r="E19" s="528"/>
      <c r="F19" s="1024" t="s">
        <v>539</v>
      </c>
      <c r="G19" s="1024"/>
      <c r="H19" s="1025"/>
      <c r="I19" s="466">
        <f>($M19/Personal_alt!$L$51)*Personal_alt!E$51</f>
        <v>0</v>
      </c>
      <c r="J19" s="466">
        <f>($M19/Personal_alt!$L$51)*Personal_alt!F$51</f>
        <v>0</v>
      </c>
      <c r="K19" s="466">
        <f>($M19/Personal_alt!$L$51)*Personal_alt!G$51</f>
        <v>0</v>
      </c>
      <c r="L19" s="466">
        <f>($M19/Personal_alt!$L$51)*Personal_alt!H$51</f>
        <v>0</v>
      </c>
      <c r="M19" s="110">
        <f>Konzepterstellung!L15</f>
        <v>0</v>
      </c>
      <c r="N19" s="403"/>
      <c r="O19" s="549"/>
      <c r="P19" s="1034"/>
      <c r="Q19" s="1034"/>
      <c r="R19" s="1034"/>
      <c r="S19" s="446"/>
      <c r="T19" s="446"/>
      <c r="U19" s="446"/>
      <c r="V19" s="446"/>
      <c r="W19" s="446"/>
      <c r="X19" s="429"/>
      <c r="Y19" s="549"/>
      <c r="Z19" s="549"/>
      <c r="AA19" s="549"/>
      <c r="AB19" s="549"/>
      <c r="AC19" s="549"/>
      <c r="AD19" s="549"/>
    </row>
    <row r="20" spans="1:30" s="1" customFormat="1" ht="12.75" customHeight="1" x14ac:dyDescent="0.2">
      <c r="A20" s="557"/>
      <c r="B20" s="234"/>
      <c r="C20" s="113"/>
      <c r="D20" s="135"/>
      <c r="E20" s="529"/>
      <c r="F20" s="558"/>
      <c r="G20" s="558"/>
      <c r="H20" s="558" t="s">
        <v>88</v>
      </c>
      <c r="I20" s="466">
        <f>($M20/Personal_alt!$L$51)*Personal_alt!E$51</f>
        <v>0</v>
      </c>
      <c r="J20" s="466">
        <f>($M20/Personal_alt!$L$51)*Personal_alt!F$51</f>
        <v>0</v>
      </c>
      <c r="K20" s="466">
        <f>($M20/Personal_alt!$L$51)*Personal_alt!G$51</f>
        <v>0</v>
      </c>
      <c r="L20" s="466">
        <f>($M20/Personal_alt!$L$51)*Personal_alt!H$51</f>
        <v>0</v>
      </c>
      <c r="M20" s="110">
        <f>Konzeptfertigstellung!L14</f>
        <v>0</v>
      </c>
      <c r="N20" s="403"/>
      <c r="O20" s="557"/>
      <c r="P20" s="1034"/>
      <c r="Q20" s="1034"/>
      <c r="R20" s="1034"/>
      <c r="S20" s="446"/>
      <c r="T20" s="446"/>
      <c r="U20" s="446"/>
      <c r="V20" s="446"/>
      <c r="W20" s="446"/>
      <c r="X20" s="429"/>
      <c r="Y20" s="557"/>
      <c r="Z20" s="557"/>
      <c r="AA20" s="557"/>
      <c r="AB20" s="557"/>
      <c r="AC20" s="557"/>
      <c r="AD20" s="557"/>
    </row>
    <row r="21" spans="1:30" s="1" customFormat="1" ht="12.75" customHeight="1" x14ac:dyDescent="0.2">
      <c r="A21" s="417"/>
      <c r="B21" s="234">
        <f>B18+1</f>
        <v>10</v>
      </c>
      <c r="C21" s="1018" t="s">
        <v>24</v>
      </c>
      <c r="D21" s="1019"/>
      <c r="E21" s="1026" t="s">
        <v>22</v>
      </c>
      <c r="F21" s="1026"/>
      <c r="G21" s="1026"/>
      <c r="H21" s="1026"/>
      <c r="I21" s="526">
        <f>SUM(I22:I23)</f>
        <v>0</v>
      </c>
      <c r="J21" s="526">
        <f t="shared" ref="J21:L21" si="2">SUM(J22:J23)</f>
        <v>0</v>
      </c>
      <c r="K21" s="526">
        <f t="shared" si="2"/>
        <v>0</v>
      </c>
      <c r="L21" s="526">
        <f t="shared" si="2"/>
        <v>0</v>
      </c>
      <c r="M21" s="109">
        <f>SUM(M23,M22)</f>
        <v>0</v>
      </c>
      <c r="N21" s="403"/>
      <c r="O21" s="417"/>
      <c r="P21" s="1034"/>
      <c r="Q21" s="1034"/>
      <c r="R21" s="1034"/>
      <c r="S21" s="446"/>
      <c r="T21" s="446"/>
      <c r="U21" s="446"/>
      <c r="V21" s="446"/>
      <c r="W21" s="446"/>
      <c r="X21" s="429"/>
      <c r="Y21" s="417"/>
      <c r="Z21" s="417"/>
      <c r="AA21" s="417"/>
      <c r="AB21" s="417"/>
      <c r="AC21" s="417"/>
      <c r="AD21" s="417"/>
    </row>
    <row r="22" spans="1:30" s="1" customFormat="1" ht="12.75" customHeight="1" x14ac:dyDescent="0.2">
      <c r="A22" s="417"/>
      <c r="B22" s="234">
        <f>B21+1</f>
        <v>11</v>
      </c>
      <c r="C22" s="530"/>
      <c r="D22" s="531"/>
      <c r="E22" s="532"/>
      <c r="F22" s="1027" t="s">
        <v>86</v>
      </c>
      <c r="G22" s="1028"/>
      <c r="H22" s="1029"/>
      <c r="I22" s="466">
        <f>($M22/Personal_alt!$L$51)*Personal_alt!E$51</f>
        <v>0</v>
      </c>
      <c r="J22" s="466">
        <f>($M22/Personal_alt!$L$51)*Personal_alt!F$51</f>
        <v>0</v>
      </c>
      <c r="K22" s="466">
        <f>($M22/Personal_alt!$L$51)*Personal_alt!G$51</f>
        <v>0</v>
      </c>
      <c r="L22" s="466">
        <f>($M22/Personal_alt!$L$51)*Personal_alt!H$51</f>
        <v>0</v>
      </c>
      <c r="M22" s="533">
        <f>Akteursbeteiligung!N20</f>
        <v>0</v>
      </c>
      <c r="N22" s="403"/>
      <c r="O22" s="417"/>
      <c r="P22" s="994" t="s">
        <v>657</v>
      </c>
      <c r="Q22" s="994"/>
      <c r="R22" s="994"/>
      <c r="S22" s="446"/>
      <c r="T22" s="446"/>
      <c r="U22" s="446"/>
      <c r="V22" s="446"/>
      <c r="W22" s="446"/>
      <c r="X22" s="429"/>
      <c r="Y22" s="417"/>
      <c r="Z22" s="417"/>
      <c r="AA22" s="417"/>
      <c r="AB22" s="417"/>
      <c r="AC22" s="417"/>
      <c r="AD22" s="417"/>
    </row>
    <row r="23" spans="1:30" s="1" customFormat="1" ht="12.75" customHeight="1" x14ac:dyDescent="0.2">
      <c r="A23" s="417"/>
      <c r="B23" s="234">
        <f>B22+1</f>
        <v>12</v>
      </c>
      <c r="C23" s="534"/>
      <c r="D23" s="535"/>
      <c r="E23" s="536"/>
      <c r="F23" s="1010" t="s">
        <v>133</v>
      </c>
      <c r="G23" s="1011"/>
      <c r="H23" s="1012"/>
      <c r="I23" s="466">
        <f>($M23/Personal_alt!$L$51)*Personal_alt!E$51</f>
        <v>0</v>
      </c>
      <c r="J23" s="466">
        <f>($M23/Personal_alt!$L$51)*Personal_alt!F$51</f>
        <v>0</v>
      </c>
      <c r="K23" s="466">
        <f>($M23/Personal_alt!$L$51)*Personal_alt!G$51</f>
        <v>0</v>
      </c>
      <c r="L23" s="466">
        <f>($M23/Personal_alt!$L$51)*Personal_alt!H$51</f>
        <v>0</v>
      </c>
      <c r="M23" s="402">
        <f>'weitere Sachausgaben'!F12</f>
        <v>0</v>
      </c>
      <c r="N23" s="403"/>
      <c r="O23" s="417"/>
      <c r="P23" s="994"/>
      <c r="Q23" s="994"/>
      <c r="R23" s="994"/>
      <c r="S23" s="446"/>
      <c r="T23" s="446"/>
      <c r="U23" s="446"/>
      <c r="V23" s="446"/>
      <c r="W23" s="446"/>
      <c r="X23" s="429"/>
      <c r="Y23" s="417"/>
      <c r="Z23" s="417"/>
      <c r="AA23" s="417"/>
      <c r="AB23" s="417"/>
      <c r="AC23" s="417"/>
      <c r="AD23" s="417"/>
    </row>
    <row r="24" spans="1:30" s="1" customFormat="1" ht="12.75" customHeight="1" x14ac:dyDescent="0.2">
      <c r="A24" s="417"/>
      <c r="B24" s="234">
        <f>B23+1</f>
        <v>13</v>
      </c>
      <c r="C24" s="1018" t="s">
        <v>25</v>
      </c>
      <c r="D24" s="1019"/>
      <c r="E24" s="1020" t="s">
        <v>21</v>
      </c>
      <c r="F24" s="1020"/>
      <c r="G24" s="1020"/>
      <c r="H24" s="1021"/>
      <c r="I24" s="526">
        <f>($M24/Personal_alt!$L$51)*Personal_alt!E$51</f>
        <v>0</v>
      </c>
      <c r="J24" s="526">
        <f>($M24/Personal_alt!$L$51)*Personal_alt!F$51</f>
        <v>0</v>
      </c>
      <c r="K24" s="526">
        <f>($M24/Personal_alt!$L$51)*Personal_alt!G$51</f>
        <v>0</v>
      </c>
      <c r="L24" s="526">
        <f>($M24/Personal_alt!$L$51)*Personal_alt!H$51</f>
        <v>0</v>
      </c>
      <c r="M24" s="109">
        <f>'weitere Sachausgaben'!J12</f>
        <v>0</v>
      </c>
      <c r="N24" s="403"/>
      <c r="O24" s="417"/>
      <c r="P24" s="994"/>
      <c r="Q24" s="994"/>
      <c r="R24" s="994"/>
      <c r="S24" s="446"/>
      <c r="T24" s="446"/>
      <c r="U24" s="446"/>
      <c r="V24" s="446"/>
      <c r="W24" s="446"/>
      <c r="X24" s="429"/>
      <c r="Y24" s="417"/>
      <c r="Z24" s="417"/>
      <c r="AA24" s="417"/>
      <c r="AB24" s="417"/>
      <c r="AC24" s="417"/>
      <c r="AD24" s="417"/>
    </row>
    <row r="25" spans="1:30" s="1" customFormat="1" ht="12.75" customHeight="1" x14ac:dyDescent="0.2">
      <c r="A25" s="417"/>
      <c r="B25" s="234">
        <f t="shared" si="1"/>
        <v>14</v>
      </c>
      <c r="C25" s="1018" t="s">
        <v>26</v>
      </c>
      <c r="D25" s="1019"/>
      <c r="E25" s="1020" t="s">
        <v>73</v>
      </c>
      <c r="F25" s="1020"/>
      <c r="G25" s="1020"/>
      <c r="H25" s="1021"/>
      <c r="I25" s="526">
        <f>($M25/Personal_alt!$L$51)*Personal_alt!E$51</f>
        <v>0</v>
      </c>
      <c r="J25" s="526">
        <f>($M25/Personal_alt!$L$51)*Personal_alt!F$51</f>
        <v>0</v>
      </c>
      <c r="K25" s="526">
        <f>($M25/Personal_alt!$L$51)*Personal_alt!G$51</f>
        <v>0</v>
      </c>
      <c r="L25" s="526">
        <f>($M25/Personal_alt!$L$51)*Personal_alt!H$51</f>
        <v>0</v>
      </c>
      <c r="M25" s="109">
        <f>'weitere Sachausgaben'!N12</f>
        <v>0</v>
      </c>
      <c r="N25" s="403"/>
      <c r="O25" s="417"/>
      <c r="P25" s="994"/>
      <c r="Q25" s="994"/>
      <c r="R25" s="994"/>
      <c r="S25" s="446"/>
      <c r="T25" s="446"/>
      <c r="U25" s="446"/>
      <c r="V25" s="446"/>
      <c r="W25" s="446"/>
      <c r="X25" s="429"/>
      <c r="Y25" s="417"/>
      <c r="Z25" s="417"/>
      <c r="AA25" s="417"/>
      <c r="AB25" s="417"/>
      <c r="AC25" s="417"/>
      <c r="AD25" s="417"/>
    </row>
    <row r="26" spans="1:30" s="1" customFormat="1" ht="12.75" customHeight="1" x14ac:dyDescent="0.2">
      <c r="A26" s="417"/>
      <c r="B26" s="234">
        <f>B25+1</f>
        <v>15</v>
      </c>
      <c r="C26" s="1006" t="s">
        <v>28</v>
      </c>
      <c r="D26" s="1007"/>
      <c r="E26" s="933" t="s">
        <v>168</v>
      </c>
      <c r="F26" s="933"/>
      <c r="G26" s="933"/>
      <c r="H26" s="1022"/>
      <c r="I26" s="526">
        <f>($M26/Personal_alt!$L$51)*Personal_alt!E$51</f>
        <v>0</v>
      </c>
      <c r="J26" s="526">
        <f>($M26/Personal_alt!$L$51)*Personal_alt!F$51</f>
        <v>0</v>
      </c>
      <c r="K26" s="526">
        <f>($M26/Personal_alt!$L$51)*Personal_alt!G$51</f>
        <v>0</v>
      </c>
      <c r="L26" s="526">
        <f>($M26/Personal_alt!$L$51)*Personal_alt!H$51</f>
        <v>0</v>
      </c>
      <c r="M26" s="109">
        <f>'Dienstreisen und Qualifizierung'!$G$6</f>
        <v>0</v>
      </c>
      <c r="N26" s="403"/>
      <c r="O26" s="417"/>
      <c r="P26" s="994"/>
      <c r="Q26" s="994"/>
      <c r="R26" s="994"/>
      <c r="S26" s="446"/>
      <c r="T26" s="446"/>
      <c r="U26" s="476"/>
      <c r="V26" s="476"/>
      <c r="W26" s="476"/>
      <c r="X26" s="429"/>
      <c r="Y26" s="417"/>
      <c r="Z26" s="417"/>
      <c r="AA26" s="417"/>
      <c r="AB26" s="417"/>
      <c r="AC26" s="417"/>
      <c r="AD26" s="417"/>
    </row>
    <row r="27" spans="1:30" s="1" customFormat="1" ht="12.75" customHeight="1" x14ac:dyDescent="0.2">
      <c r="A27" s="417"/>
      <c r="B27" s="234">
        <f t="shared" si="1"/>
        <v>16</v>
      </c>
      <c r="C27" s="1006" t="s">
        <v>27</v>
      </c>
      <c r="D27" s="1007"/>
      <c r="E27" s="1008" t="s">
        <v>204</v>
      </c>
      <c r="F27" s="1008"/>
      <c r="G27" s="1008"/>
      <c r="H27" s="1009"/>
      <c r="I27" s="526">
        <f>I28</f>
        <v>0</v>
      </c>
      <c r="J27" s="526">
        <f t="shared" ref="J27:L27" si="3">J28</f>
        <v>0</v>
      </c>
      <c r="K27" s="526">
        <f t="shared" si="3"/>
        <v>0</v>
      </c>
      <c r="L27" s="526">
        <f t="shared" si="3"/>
        <v>0</v>
      </c>
      <c r="M27" s="109">
        <f>SUM(M28)</f>
        <v>0</v>
      </c>
      <c r="N27" s="403"/>
      <c r="O27" s="417"/>
      <c r="P27" s="994"/>
      <c r="Q27" s="994"/>
      <c r="R27" s="994"/>
      <c r="S27" s="476"/>
      <c r="T27" s="476"/>
      <c r="U27" s="476"/>
      <c r="V27" s="476"/>
      <c r="W27" s="476"/>
      <c r="X27" s="429"/>
      <c r="Y27" s="417"/>
      <c r="Z27" s="417"/>
      <c r="AA27" s="417"/>
      <c r="AB27" s="417"/>
      <c r="AC27" s="417"/>
      <c r="AD27" s="417"/>
    </row>
    <row r="28" spans="1:30" s="1" customFormat="1" ht="12.75" customHeight="1" x14ac:dyDescent="0.2">
      <c r="A28" s="417"/>
      <c r="B28" s="234">
        <f>B27+1</f>
        <v>17</v>
      </c>
      <c r="C28" s="111"/>
      <c r="D28" s="408"/>
      <c r="E28" s="537"/>
      <c r="F28" s="1010" t="s">
        <v>89</v>
      </c>
      <c r="G28" s="1011"/>
      <c r="H28" s="1012"/>
      <c r="I28" s="466">
        <f>($M28/Personal_alt!$L$51)*Personal_alt!E$51</f>
        <v>0</v>
      </c>
      <c r="J28" s="466">
        <f>($M28/Personal_alt!$L$51)*Personal_alt!F$51</f>
        <v>0</v>
      </c>
      <c r="K28" s="466">
        <f>($M28/Personal_alt!$L$51)*Personal_alt!G$51</f>
        <v>0</v>
      </c>
      <c r="L28" s="466">
        <f>($M28/Personal_alt!$L$51)*Personal_alt!H$51</f>
        <v>0</v>
      </c>
      <c r="M28" s="110">
        <f>Begl_Öffentlichkeitsarbeit!L23</f>
        <v>0</v>
      </c>
      <c r="N28" s="403"/>
      <c r="O28" s="417"/>
      <c r="P28" s="994"/>
      <c r="Q28" s="994"/>
      <c r="R28" s="994"/>
      <c r="S28" s="476"/>
      <c r="T28" s="476"/>
      <c r="U28" s="429"/>
      <c r="V28" s="429"/>
      <c r="W28" s="429"/>
      <c r="X28" s="429"/>
      <c r="Y28" s="417"/>
      <c r="Z28" s="417"/>
      <c r="AA28" s="417"/>
      <c r="AB28" s="417"/>
      <c r="AC28" s="417"/>
      <c r="AD28" s="417"/>
    </row>
    <row r="29" spans="1:30" s="1" customFormat="1" ht="18" customHeight="1" thickBot="1" x14ac:dyDescent="0.25">
      <c r="A29" s="417"/>
      <c r="B29" s="234">
        <f t="shared" si="1"/>
        <v>18</v>
      </c>
      <c r="C29" s="1013" t="s">
        <v>6</v>
      </c>
      <c r="D29" s="1014"/>
      <c r="E29" s="1014"/>
      <c r="F29" s="1014"/>
      <c r="G29" s="1014"/>
      <c r="H29" s="1014"/>
      <c r="I29" s="538">
        <f>I27+I26+I25+I24+I21+I15+I12+I11+I10</f>
        <v>0</v>
      </c>
      <c r="J29" s="538">
        <f t="shared" ref="J29:L29" si="4">J27+J26+J25+J24+J21+J15+J12+J11+J10</f>
        <v>0</v>
      </c>
      <c r="K29" s="538">
        <f t="shared" si="4"/>
        <v>0</v>
      </c>
      <c r="L29" s="538">
        <f t="shared" si="4"/>
        <v>0</v>
      </c>
      <c r="M29" s="114">
        <f>M10+M11+M12+M15+M21+M24+M25+M26+M27</f>
        <v>0</v>
      </c>
      <c r="O29" s="417"/>
      <c r="P29" s="994"/>
      <c r="Q29" s="994"/>
      <c r="R29" s="994"/>
      <c r="S29" s="429"/>
      <c r="T29" s="429"/>
      <c r="U29" s="429"/>
      <c r="V29" s="429"/>
      <c r="W29" s="429"/>
      <c r="X29" s="429"/>
      <c r="Y29" s="417"/>
      <c r="Z29" s="417"/>
      <c r="AA29" s="417"/>
      <c r="AB29" s="417"/>
      <c r="AC29" s="417"/>
      <c r="AD29" s="417"/>
    </row>
    <row r="30" spans="1:30" s="1" customFormat="1" ht="19.5" customHeight="1" x14ac:dyDescent="0.2">
      <c r="A30" s="417"/>
      <c r="O30" s="417"/>
      <c r="P30" s="994"/>
      <c r="Q30" s="994"/>
      <c r="R30" s="994"/>
      <c r="S30" s="429"/>
      <c r="T30" s="429"/>
      <c r="U30" s="429"/>
      <c r="V30" s="429"/>
      <c r="W30" s="429"/>
      <c r="X30" s="429"/>
      <c r="Y30" s="417"/>
      <c r="Z30" s="417"/>
      <c r="AA30" s="417"/>
      <c r="AB30" s="417"/>
      <c r="AC30" s="417"/>
      <c r="AD30" s="417"/>
    </row>
    <row r="31" spans="1:30" s="1" customFormat="1" ht="20.45" customHeight="1" x14ac:dyDescent="0.2">
      <c r="A31" s="417"/>
      <c r="C31" s="1015" t="s">
        <v>527</v>
      </c>
      <c r="D31" s="1016"/>
      <c r="E31" s="1016"/>
      <c r="F31" s="1016"/>
      <c r="G31" s="1016"/>
      <c r="H31" s="1016"/>
      <c r="I31" s="1016"/>
      <c r="J31" s="1016"/>
      <c r="K31" s="1016"/>
      <c r="L31" s="1016"/>
      <c r="M31" s="1017"/>
      <c r="O31" s="417"/>
      <c r="P31" s="994"/>
      <c r="Q31" s="994"/>
      <c r="R31" s="994"/>
      <c r="S31" s="429"/>
      <c r="T31" s="429"/>
      <c r="U31" s="417"/>
      <c r="V31" s="417"/>
      <c r="W31" s="417"/>
      <c r="X31" s="417"/>
      <c r="Y31" s="417"/>
      <c r="Z31" s="417"/>
      <c r="AA31" s="417"/>
      <c r="AB31" s="417"/>
      <c r="AC31" s="417"/>
      <c r="AD31" s="417"/>
    </row>
    <row r="32" spans="1:30" s="1" customFormat="1" ht="51" customHeight="1" x14ac:dyDescent="0.2">
      <c r="A32" s="417"/>
      <c r="C32" s="353" t="s">
        <v>463</v>
      </c>
      <c r="D32" s="995" t="s">
        <v>590</v>
      </c>
      <c r="E32" s="995"/>
      <c r="F32" s="995"/>
      <c r="G32" s="995"/>
      <c r="H32" s="995"/>
      <c r="I32" s="995"/>
      <c r="J32" s="995"/>
      <c r="K32" s="995"/>
      <c r="L32" s="996" t="s">
        <v>650</v>
      </c>
      <c r="M32" s="997"/>
      <c r="N32" s="374"/>
      <c r="O32" s="453"/>
      <c r="P32" s="994"/>
      <c r="Q32" s="994"/>
      <c r="R32" s="994"/>
      <c r="S32" s="453"/>
      <c r="T32" s="453"/>
      <c r="U32" s="453"/>
      <c r="V32" s="453"/>
      <c r="W32" s="417"/>
      <c r="X32" s="417"/>
      <c r="Y32" s="417"/>
      <c r="Z32" s="417"/>
      <c r="AA32" s="417"/>
      <c r="AB32" s="417"/>
      <c r="AC32" s="417"/>
      <c r="AD32" s="417"/>
    </row>
    <row r="33" spans="1:30" s="1" customFormat="1" ht="39.6" customHeight="1" x14ac:dyDescent="0.2">
      <c r="A33" s="562"/>
      <c r="C33" s="563" t="s">
        <v>463</v>
      </c>
      <c r="D33" s="995" t="s">
        <v>651</v>
      </c>
      <c r="E33" s="995"/>
      <c r="F33" s="995"/>
      <c r="G33" s="995"/>
      <c r="H33" s="995"/>
      <c r="I33" s="995"/>
      <c r="J33" s="995"/>
      <c r="K33" s="995"/>
      <c r="L33" s="998" t="s">
        <v>652</v>
      </c>
      <c r="M33" s="999"/>
      <c r="N33" s="374"/>
      <c r="O33" s="453"/>
      <c r="P33" s="564"/>
      <c r="Q33" s="564"/>
      <c r="R33" s="564"/>
      <c r="S33" s="453"/>
      <c r="T33" s="453"/>
      <c r="U33" s="453"/>
      <c r="V33" s="453"/>
      <c r="W33" s="562"/>
      <c r="X33" s="562"/>
      <c r="Y33" s="562"/>
      <c r="Z33" s="562"/>
      <c r="AA33" s="562"/>
      <c r="AB33" s="562"/>
      <c r="AC33" s="562"/>
      <c r="AD33" s="562"/>
    </row>
    <row r="34" spans="1:30" s="1" customFormat="1" ht="36" customHeight="1" x14ac:dyDescent="0.2">
      <c r="A34" s="417"/>
      <c r="C34" s="353" t="str">
        <f>IF(D34="","","•")</f>
        <v/>
      </c>
      <c r="D34" s="995" t="str">
        <f>IF(Basisdaten!I20=menu!AF4,Texte!A23,"")</f>
        <v/>
      </c>
      <c r="E34" s="995"/>
      <c r="F34" s="995"/>
      <c r="G34" s="995"/>
      <c r="H34" s="995"/>
      <c r="I34" s="995"/>
      <c r="J34" s="995"/>
      <c r="K34" s="995"/>
      <c r="L34" s="354"/>
      <c r="M34" s="355"/>
      <c r="O34" s="417"/>
      <c r="P34" s="417"/>
      <c r="Q34" s="417"/>
      <c r="R34" s="417"/>
      <c r="S34" s="417"/>
      <c r="T34" s="417"/>
      <c r="U34" s="417"/>
      <c r="V34" s="417"/>
      <c r="W34" s="417"/>
      <c r="X34" s="417"/>
      <c r="Y34" s="417"/>
      <c r="Z34" s="417"/>
      <c r="AA34" s="417"/>
      <c r="AB34" s="417"/>
      <c r="AC34" s="417"/>
      <c r="AD34" s="417"/>
    </row>
    <row r="35" spans="1:30" s="1" customFormat="1" ht="17.25" customHeight="1" x14ac:dyDescent="0.2">
      <c r="A35" s="552"/>
      <c r="C35" s="353" t="str">
        <f>IF(D35="","","•")</f>
        <v/>
      </c>
      <c r="D35" s="1005" t="str">
        <f>IF(OR(Basisdaten!$I$20=menu!AF6,Basisdaten!$I$20=menu!AF3,Basisdaten!$I$20=menu!AF4,Basisdaten!$I$20=menu!AF5,Basisdaten!$I$20=menu!AF7,Basisdaten!$I$20=menu!AF11),"Organisationsstruktur (schematische Darstellung)", "")</f>
        <v/>
      </c>
      <c r="E35" s="1005"/>
      <c r="F35" s="1005"/>
      <c r="G35" s="1005"/>
      <c r="H35" s="1005"/>
      <c r="I35" s="1005"/>
      <c r="J35" s="1005"/>
      <c r="K35" s="1005"/>
      <c r="L35" s="354"/>
      <c r="M35" s="355"/>
      <c r="O35" s="552"/>
      <c r="P35" s="552"/>
      <c r="Q35" s="552"/>
      <c r="R35" s="552"/>
      <c r="S35" s="552"/>
      <c r="T35" s="552"/>
      <c r="U35" s="552"/>
      <c r="V35" s="552"/>
      <c r="W35" s="552"/>
      <c r="X35" s="552"/>
      <c r="Y35" s="552"/>
      <c r="Z35" s="552"/>
      <c r="AA35" s="552"/>
      <c r="AB35" s="552"/>
      <c r="AC35" s="552"/>
      <c r="AD35" s="552"/>
    </row>
    <row r="36" spans="1:30" s="1" customFormat="1" ht="28.9" customHeight="1" x14ac:dyDescent="0.2">
      <c r="A36" s="417"/>
      <c r="C36" s="1001" t="s">
        <v>558</v>
      </c>
      <c r="D36" s="1002"/>
      <c r="E36" s="1002"/>
      <c r="F36" s="1002"/>
      <c r="G36" s="1002"/>
      <c r="H36" s="1002"/>
      <c r="I36" s="1002"/>
      <c r="J36" s="1002"/>
      <c r="K36" s="1002"/>
      <c r="L36" s="1002"/>
      <c r="M36" s="1003"/>
      <c r="O36" s="417"/>
      <c r="P36" s="453"/>
      <c r="Q36" s="453"/>
      <c r="R36" s="453"/>
      <c r="S36" s="453"/>
      <c r="T36" s="453"/>
      <c r="U36" s="453"/>
      <c r="V36" s="453"/>
      <c r="W36" s="453"/>
      <c r="X36" s="453"/>
      <c r="Y36" s="453"/>
      <c r="Z36" s="453"/>
      <c r="AA36" s="453"/>
      <c r="AB36" s="417"/>
      <c r="AC36" s="417"/>
      <c r="AD36" s="417"/>
    </row>
    <row r="37" spans="1:30" s="1" customFormat="1" ht="19.5" customHeight="1" x14ac:dyDescent="0.2">
      <c r="A37" s="417"/>
      <c r="C37" s="1004" t="str">
        <f>menu!Y2</f>
        <v/>
      </c>
      <c r="D37" s="1004"/>
      <c r="E37" s="1004"/>
      <c r="F37" s="1004"/>
      <c r="G37" s="1004"/>
      <c r="H37" s="1004"/>
      <c r="I37" s="1004"/>
      <c r="J37" s="1004"/>
      <c r="K37" s="1004"/>
      <c r="L37" s="1004"/>
      <c r="M37" s="1004"/>
      <c r="O37" s="417"/>
      <c r="P37" s="417"/>
      <c r="Q37" s="417"/>
      <c r="R37" s="417"/>
      <c r="S37" s="417"/>
      <c r="T37" s="417"/>
      <c r="U37" s="417"/>
      <c r="V37" s="417"/>
      <c r="W37" s="417"/>
      <c r="X37" s="417"/>
      <c r="Y37" s="417"/>
      <c r="Z37" s="417"/>
      <c r="AA37" s="417"/>
      <c r="AB37" s="454"/>
      <c r="AC37" s="454"/>
      <c r="AD37" s="454"/>
    </row>
    <row r="38" spans="1:30" s="1" customFormat="1" ht="12.75" customHeight="1" x14ac:dyDescent="0.2">
      <c r="A38" s="417"/>
      <c r="C38" s="1000" t="s">
        <v>485</v>
      </c>
      <c r="D38" s="1000"/>
      <c r="E38" s="1000"/>
      <c r="F38" s="1000"/>
      <c r="G38" s="1000"/>
      <c r="H38" s="1000"/>
      <c r="I38" s="1000"/>
      <c r="J38" s="539"/>
      <c r="K38" s="539"/>
      <c r="L38" s="539"/>
      <c r="N38" s="540"/>
      <c r="O38" s="417"/>
      <c r="P38" s="453"/>
      <c r="Q38" s="453"/>
      <c r="R38" s="453"/>
      <c r="S38" s="453"/>
      <c r="T38" s="453"/>
      <c r="U38" s="453"/>
      <c r="V38" s="453"/>
      <c r="W38" s="453"/>
      <c r="X38" s="453"/>
      <c r="Y38" s="453"/>
      <c r="Z38" s="453"/>
      <c r="AA38" s="453"/>
      <c r="AB38" s="417"/>
      <c r="AC38" s="417"/>
    </row>
    <row r="39" spans="1:30" s="1" customFormat="1" ht="12.75" customHeight="1" x14ac:dyDescent="0.2">
      <c r="A39" s="417"/>
      <c r="B39" s="539"/>
      <c r="C39" s="1000"/>
      <c r="D39" s="1000"/>
      <c r="E39" s="1000"/>
      <c r="F39" s="1000"/>
      <c r="G39" s="1000"/>
      <c r="H39" s="1000"/>
      <c r="I39" s="1000"/>
      <c r="J39" s="539"/>
      <c r="K39" s="539"/>
      <c r="L39" s="539"/>
      <c r="N39" s="540"/>
      <c r="O39" s="417"/>
      <c r="P39" s="417"/>
      <c r="Q39" s="417"/>
      <c r="R39" s="417"/>
      <c r="S39" s="417"/>
      <c r="T39" s="417"/>
      <c r="U39" s="417"/>
      <c r="V39" s="417"/>
      <c r="W39" s="417"/>
      <c r="X39" s="417"/>
      <c r="Y39" s="417"/>
      <c r="Z39" s="417"/>
      <c r="AA39" s="417"/>
      <c r="AB39" s="417"/>
      <c r="AC39" s="417"/>
    </row>
    <row r="40" spans="1:30" s="1" customFormat="1" ht="66" customHeight="1" x14ac:dyDescent="0.2">
      <c r="A40" s="417"/>
      <c r="B40" s="539"/>
      <c r="C40" s="1000"/>
      <c r="D40" s="1000"/>
      <c r="E40" s="1000"/>
      <c r="F40" s="1000"/>
      <c r="G40" s="1000"/>
      <c r="H40" s="1000"/>
      <c r="I40" s="1000"/>
      <c r="J40" s="539"/>
      <c r="K40" s="539"/>
      <c r="L40" s="539"/>
      <c r="N40" s="3"/>
      <c r="O40" s="417"/>
      <c r="P40" s="453"/>
      <c r="Q40" s="453"/>
      <c r="R40" s="453"/>
      <c r="S40" s="453"/>
      <c r="T40" s="453"/>
      <c r="U40" s="453"/>
      <c r="V40" s="453"/>
      <c r="W40" s="453"/>
      <c r="X40" s="453"/>
      <c r="Y40" s="453"/>
      <c r="Z40" s="453"/>
      <c r="AA40" s="453"/>
      <c r="AB40" s="417"/>
      <c r="AC40" s="417"/>
    </row>
    <row r="41" spans="1:30" s="1" customFormat="1" ht="18" customHeight="1" x14ac:dyDescent="0.2">
      <c r="A41" s="417"/>
      <c r="J41" s="541" t="s">
        <v>137</v>
      </c>
      <c r="K41" s="542"/>
      <c r="L41" s="543"/>
      <c r="M41" s="543"/>
      <c r="O41" s="417"/>
      <c r="P41" s="417"/>
      <c r="Q41" s="417"/>
      <c r="R41" s="417"/>
      <c r="S41" s="417"/>
      <c r="T41" s="417"/>
      <c r="U41" s="417"/>
      <c r="V41" s="417"/>
      <c r="W41" s="417"/>
      <c r="X41" s="417"/>
      <c r="Y41" s="417"/>
      <c r="Z41" s="417"/>
      <c r="AA41" s="417"/>
      <c r="AB41" s="417"/>
      <c r="AC41" s="417"/>
    </row>
    <row r="42" spans="1:30" s="1" customFormat="1" ht="12" x14ac:dyDescent="0.2">
      <c r="A42" s="417"/>
      <c r="C42" s="544"/>
      <c r="D42" s="544"/>
      <c r="E42" s="544"/>
      <c r="F42" s="544"/>
      <c r="G42" s="544"/>
      <c r="H42" s="544"/>
      <c r="I42" s="544"/>
      <c r="J42" s="544"/>
      <c r="K42" s="544"/>
      <c r="L42" s="544"/>
      <c r="M42" s="544"/>
      <c r="N42" s="544"/>
      <c r="O42" s="417"/>
      <c r="P42" s="417"/>
      <c r="Q42" s="417"/>
      <c r="R42" s="417"/>
      <c r="S42" s="417"/>
      <c r="T42" s="417"/>
      <c r="U42" s="417"/>
      <c r="V42" s="417"/>
      <c r="W42" s="417"/>
      <c r="X42" s="417"/>
      <c r="Y42" s="417"/>
      <c r="Z42" s="417"/>
      <c r="AA42" s="417"/>
      <c r="AB42" s="417"/>
      <c r="AC42" s="417"/>
    </row>
    <row r="43" spans="1:30" s="1" customFormat="1" ht="5.25" customHeight="1" x14ac:dyDescent="0.2">
      <c r="A43" s="417"/>
      <c r="O43" s="417"/>
      <c r="P43" s="454"/>
      <c r="Q43" s="454"/>
      <c r="R43" s="454"/>
      <c r="S43" s="454"/>
      <c r="T43" s="454"/>
      <c r="U43" s="454"/>
      <c r="V43" s="454"/>
      <c r="W43" s="454"/>
      <c r="X43" s="454"/>
      <c r="Y43" s="454"/>
      <c r="Z43" s="454"/>
      <c r="AA43" s="454"/>
      <c r="AB43" s="454"/>
      <c r="AC43" s="454"/>
      <c r="AD43" s="454"/>
    </row>
    <row r="44" spans="1:30" s="1" customFormat="1" ht="11.45" customHeight="1" x14ac:dyDescent="0.2">
      <c r="A44" s="417"/>
      <c r="C44" s="581" t="str">
        <f ca="1">Basisdaten!$C$39</f>
        <v>Vorhabenbeschreibung - 4.1.8. a) Erstvorhaben Klimaschutzkonzept und Klimaschutzmanagement - Vers. 09/2024</v>
      </c>
      <c r="D44" s="581"/>
      <c r="E44" s="581"/>
      <c r="F44" s="581"/>
      <c r="G44" s="581"/>
      <c r="H44" s="581"/>
      <c r="I44" s="581"/>
      <c r="J44" s="581"/>
      <c r="K44" s="581"/>
      <c r="L44" s="581"/>
      <c r="M44" s="581"/>
      <c r="O44" s="417"/>
      <c r="P44" s="454"/>
      <c r="Q44" s="454"/>
      <c r="R44" s="454"/>
      <c r="S44" s="454"/>
      <c r="T44" s="454"/>
      <c r="U44" s="454"/>
      <c r="V44" s="454"/>
      <c r="W44" s="454"/>
      <c r="X44" s="454"/>
      <c r="Y44" s="454"/>
      <c r="Z44" s="454"/>
      <c r="AA44" s="454"/>
      <c r="AB44" s="454"/>
      <c r="AC44" s="454"/>
      <c r="AD44" s="454"/>
    </row>
    <row r="45" spans="1:30" s="1" customFormat="1" ht="7.5" customHeight="1" x14ac:dyDescent="0.2">
      <c r="A45" s="417"/>
      <c r="B45" s="417"/>
      <c r="C45" s="417"/>
      <c r="D45" s="417"/>
      <c r="E45" s="417"/>
      <c r="F45" s="417"/>
      <c r="G45" s="417"/>
      <c r="H45" s="417"/>
      <c r="I45" s="417"/>
      <c r="J45" s="417"/>
      <c r="K45" s="417"/>
      <c r="L45" s="417"/>
      <c r="M45" s="417"/>
      <c r="N45" s="417"/>
      <c r="O45" s="417"/>
      <c r="P45" s="417"/>
      <c r="Q45" s="417"/>
      <c r="R45" s="417"/>
      <c r="S45" s="417"/>
      <c r="T45" s="417"/>
      <c r="U45" s="417"/>
      <c r="V45" s="417"/>
      <c r="W45" s="417"/>
      <c r="X45" s="417"/>
      <c r="Y45" s="417"/>
      <c r="Z45" s="417"/>
      <c r="AA45" s="417"/>
      <c r="AB45" s="417"/>
      <c r="AC45" s="417"/>
      <c r="AD45" s="417"/>
    </row>
    <row r="46" spans="1:30" x14ac:dyDescent="0.25">
      <c r="A46" s="417"/>
      <c r="B46" s="417"/>
      <c r="C46" s="417"/>
      <c r="D46" s="417"/>
      <c r="E46" s="417"/>
      <c r="F46" s="417"/>
      <c r="G46" s="417"/>
      <c r="H46" s="417"/>
      <c r="I46" s="417"/>
      <c r="J46" s="417"/>
      <c r="K46" s="417"/>
      <c r="L46" s="417"/>
      <c r="M46" s="417"/>
      <c r="N46" s="417"/>
      <c r="O46" s="455"/>
      <c r="P46" s="455"/>
      <c r="Q46" s="455"/>
      <c r="R46" s="417"/>
      <c r="S46" s="417"/>
      <c r="T46" s="455"/>
      <c r="U46" s="455"/>
      <c r="V46" s="455"/>
      <c r="W46" s="455"/>
      <c r="X46" s="455"/>
      <c r="Y46" s="455"/>
      <c r="Z46" s="455"/>
      <c r="AA46" s="455"/>
      <c r="AB46" s="455"/>
      <c r="AC46" s="455"/>
      <c r="AD46" s="455"/>
    </row>
    <row r="47" spans="1:30" x14ac:dyDescent="0.25">
      <c r="A47" s="417"/>
      <c r="B47" s="417"/>
      <c r="C47" s="417"/>
      <c r="D47" s="417"/>
      <c r="E47" s="417"/>
      <c r="F47" s="417"/>
      <c r="G47" s="417"/>
      <c r="H47" s="417"/>
      <c r="I47" s="417"/>
      <c r="J47" s="417"/>
      <c r="K47" s="417"/>
      <c r="L47" s="417"/>
      <c r="M47" s="417"/>
      <c r="N47" s="417"/>
      <c r="O47" s="455"/>
      <c r="P47" s="455"/>
      <c r="Q47" s="455"/>
      <c r="R47" s="455"/>
      <c r="S47" s="455"/>
      <c r="T47" s="455"/>
      <c r="U47" s="455"/>
      <c r="V47" s="455"/>
      <c r="W47" s="455"/>
      <c r="X47" s="455"/>
      <c r="Y47" s="455"/>
      <c r="Z47" s="455"/>
      <c r="AA47" s="455"/>
      <c r="AB47" s="455"/>
      <c r="AC47" s="455"/>
      <c r="AD47" s="455"/>
    </row>
    <row r="48" spans="1:30" x14ac:dyDescent="0.25">
      <c r="A48" s="417"/>
      <c r="B48" s="417"/>
      <c r="C48" s="417"/>
      <c r="D48" s="417"/>
      <c r="E48" s="417"/>
      <c r="F48" s="417"/>
      <c r="G48" s="417"/>
      <c r="H48" s="417"/>
      <c r="I48" s="417"/>
      <c r="J48" s="417"/>
      <c r="K48" s="417"/>
      <c r="L48" s="417"/>
      <c r="M48" s="417"/>
      <c r="N48" s="417"/>
      <c r="O48" s="455"/>
      <c r="P48" s="455"/>
      <c r="Q48" s="455"/>
      <c r="R48" s="455"/>
      <c r="S48" s="455"/>
      <c r="T48" s="455"/>
      <c r="U48" s="455"/>
      <c r="V48" s="455"/>
      <c r="W48" s="455"/>
      <c r="X48" s="455"/>
      <c r="Y48" s="455"/>
      <c r="Z48" s="455"/>
      <c r="AA48" s="455"/>
      <c r="AB48" s="455"/>
      <c r="AC48" s="455"/>
      <c r="AD48" s="455"/>
    </row>
    <row r="49" spans="1:30" x14ac:dyDescent="0.25">
      <c r="A49" s="417"/>
      <c r="B49" s="417"/>
      <c r="C49" s="417"/>
      <c r="D49" s="417"/>
      <c r="E49" s="417"/>
      <c r="F49" s="417"/>
      <c r="G49" s="417"/>
      <c r="H49" s="417"/>
      <c r="I49" s="417"/>
      <c r="J49" s="417"/>
      <c r="K49" s="417"/>
      <c r="L49" s="417"/>
      <c r="M49" s="417"/>
      <c r="N49" s="417"/>
      <c r="O49" s="455"/>
      <c r="P49" s="455"/>
      <c r="Q49" s="455"/>
      <c r="R49" s="455"/>
      <c r="S49" s="455"/>
      <c r="T49" s="455"/>
      <c r="U49" s="455"/>
      <c r="V49" s="455"/>
      <c r="W49" s="455"/>
      <c r="X49" s="455"/>
      <c r="Y49" s="455"/>
      <c r="Z49" s="455"/>
      <c r="AA49" s="455"/>
      <c r="AB49" s="455"/>
      <c r="AC49" s="455"/>
      <c r="AD49" s="455"/>
    </row>
    <row r="50" spans="1:30" x14ac:dyDescent="0.25">
      <c r="A50" s="417"/>
      <c r="B50" s="417"/>
      <c r="C50" s="417"/>
      <c r="D50" s="417"/>
      <c r="E50" s="417"/>
      <c r="F50" s="417"/>
      <c r="G50" s="417"/>
      <c r="H50" s="417"/>
      <c r="I50" s="417"/>
      <c r="J50" s="417"/>
      <c r="K50" s="417"/>
      <c r="L50" s="417"/>
      <c r="M50" s="417"/>
      <c r="N50" s="417"/>
      <c r="O50" s="455"/>
      <c r="P50" s="455"/>
      <c r="Q50" s="455"/>
      <c r="R50" s="455"/>
      <c r="S50" s="455"/>
      <c r="T50" s="455"/>
      <c r="U50" s="455"/>
      <c r="V50" s="455"/>
      <c r="W50" s="455"/>
      <c r="X50" s="455"/>
      <c r="Y50" s="455"/>
      <c r="Z50" s="455"/>
      <c r="AA50" s="455"/>
      <c r="AB50" s="455"/>
      <c r="AC50" s="455"/>
      <c r="AD50" s="455"/>
    </row>
    <row r="51" spans="1:30" x14ac:dyDescent="0.25">
      <c r="A51" s="417"/>
      <c r="B51" s="417"/>
      <c r="C51" s="417"/>
      <c r="D51" s="417"/>
      <c r="E51" s="417"/>
      <c r="F51" s="417"/>
      <c r="G51" s="417"/>
      <c r="H51" s="417"/>
      <c r="I51" s="417"/>
      <c r="J51" s="417"/>
      <c r="K51" s="417"/>
      <c r="L51" s="417"/>
      <c r="M51" s="417"/>
      <c r="N51" s="417"/>
      <c r="O51" s="455"/>
      <c r="P51" s="455"/>
      <c r="Q51" s="455"/>
      <c r="R51" s="455"/>
      <c r="S51" s="455"/>
      <c r="T51" s="455"/>
      <c r="U51" s="455"/>
      <c r="V51" s="455"/>
      <c r="W51" s="455"/>
      <c r="X51" s="455"/>
      <c r="Y51" s="455"/>
      <c r="Z51" s="455"/>
      <c r="AA51" s="455"/>
      <c r="AB51" s="455"/>
      <c r="AC51" s="455"/>
      <c r="AD51" s="455"/>
    </row>
    <row r="52" spans="1:30" x14ac:dyDescent="0.25">
      <c r="A52" s="417"/>
      <c r="B52" s="417"/>
      <c r="C52" s="417"/>
      <c r="D52" s="417"/>
      <c r="E52" s="417"/>
      <c r="F52" s="417"/>
      <c r="G52" s="417"/>
      <c r="H52" s="417"/>
      <c r="I52" s="417"/>
      <c r="J52" s="417"/>
      <c r="K52" s="417"/>
      <c r="L52" s="417"/>
      <c r="M52" s="417"/>
      <c r="N52" s="417"/>
      <c r="O52" s="455"/>
      <c r="P52" s="455"/>
      <c r="Q52" s="455"/>
      <c r="R52" s="455"/>
      <c r="S52" s="455"/>
      <c r="T52" s="455"/>
      <c r="U52" s="455"/>
      <c r="V52" s="455"/>
      <c r="W52" s="455"/>
      <c r="X52" s="455"/>
      <c r="Y52" s="455"/>
      <c r="Z52" s="455"/>
      <c r="AA52" s="455"/>
      <c r="AB52" s="455"/>
      <c r="AC52" s="455"/>
      <c r="AD52" s="455"/>
    </row>
    <row r="53" spans="1:30" x14ac:dyDescent="0.25">
      <c r="A53" s="417"/>
      <c r="B53" s="417"/>
      <c r="C53" s="417"/>
      <c r="D53" s="417"/>
      <c r="E53" s="417"/>
      <c r="F53" s="417"/>
      <c r="G53" s="417"/>
      <c r="H53" s="417"/>
      <c r="I53" s="417"/>
      <c r="J53" s="417"/>
      <c r="K53" s="417"/>
      <c r="L53" s="417"/>
      <c r="M53" s="417"/>
      <c r="N53" s="417"/>
      <c r="O53" s="455"/>
      <c r="P53" s="455"/>
      <c r="Q53" s="455"/>
      <c r="R53" s="455"/>
      <c r="S53" s="455"/>
      <c r="T53" s="455"/>
      <c r="U53" s="455"/>
      <c r="V53" s="455"/>
      <c r="W53" s="455"/>
      <c r="X53" s="455"/>
      <c r="Y53" s="455"/>
      <c r="Z53" s="455"/>
      <c r="AA53" s="455"/>
      <c r="AB53" s="455"/>
      <c r="AC53" s="455"/>
      <c r="AD53" s="455"/>
    </row>
    <row r="54" spans="1:30" x14ac:dyDescent="0.25">
      <c r="A54" s="417"/>
      <c r="B54" s="417"/>
      <c r="C54" s="417"/>
      <c r="D54" s="417"/>
      <c r="E54" s="417"/>
      <c r="F54" s="417"/>
      <c r="G54" s="417"/>
      <c r="H54" s="417"/>
      <c r="I54" s="417"/>
      <c r="J54" s="417"/>
      <c r="K54" s="417"/>
      <c r="L54" s="417"/>
      <c r="M54" s="417"/>
      <c r="N54" s="417"/>
      <c r="O54" s="455"/>
      <c r="P54" s="455"/>
      <c r="Q54" s="455"/>
      <c r="R54" s="455"/>
      <c r="S54" s="455"/>
      <c r="T54" s="455"/>
      <c r="U54" s="455"/>
      <c r="V54" s="455"/>
      <c r="W54" s="455"/>
      <c r="X54" s="455"/>
      <c r="Y54" s="455"/>
      <c r="Z54" s="455"/>
      <c r="AA54" s="455"/>
      <c r="AB54" s="455"/>
      <c r="AC54" s="455"/>
      <c r="AD54" s="455"/>
    </row>
    <row r="55" spans="1:30" x14ac:dyDescent="0.25">
      <c r="A55" s="417"/>
      <c r="B55" s="417"/>
      <c r="C55" s="417"/>
      <c r="D55" s="417"/>
      <c r="E55" s="417"/>
      <c r="F55" s="417"/>
      <c r="G55" s="417"/>
      <c r="H55" s="417"/>
      <c r="I55" s="417"/>
      <c r="J55" s="417"/>
      <c r="K55" s="417"/>
      <c r="L55" s="417"/>
      <c r="M55" s="417"/>
      <c r="N55" s="417"/>
      <c r="O55" s="455"/>
      <c r="P55" s="455"/>
      <c r="Q55" s="455"/>
      <c r="R55" s="455"/>
      <c r="S55" s="455"/>
      <c r="T55" s="455"/>
      <c r="U55" s="455"/>
      <c r="V55" s="455"/>
      <c r="W55" s="455"/>
      <c r="X55" s="455"/>
      <c r="Y55" s="455"/>
      <c r="Z55" s="455"/>
      <c r="AA55" s="455"/>
      <c r="AB55" s="455"/>
      <c r="AC55" s="455"/>
      <c r="AD55" s="455"/>
    </row>
    <row r="56" spans="1:30" x14ac:dyDescent="0.25">
      <c r="A56" s="417"/>
      <c r="B56" s="417"/>
      <c r="C56" s="417"/>
      <c r="D56" s="417"/>
      <c r="E56" s="417"/>
      <c r="F56" s="417"/>
      <c r="G56" s="417"/>
      <c r="H56" s="417"/>
      <c r="I56" s="417"/>
      <c r="J56" s="417"/>
      <c r="K56" s="417"/>
      <c r="L56" s="417"/>
      <c r="M56" s="417"/>
      <c r="N56" s="417"/>
      <c r="O56" s="455"/>
      <c r="P56" s="455"/>
      <c r="Q56" s="455"/>
      <c r="R56" s="455"/>
      <c r="S56" s="455"/>
      <c r="T56" s="455"/>
      <c r="U56" s="455"/>
      <c r="V56" s="455"/>
      <c r="W56" s="455"/>
      <c r="X56" s="455"/>
      <c r="Y56" s="455"/>
      <c r="Z56" s="455"/>
      <c r="AA56" s="455"/>
      <c r="AB56" s="455"/>
      <c r="AC56" s="455"/>
      <c r="AD56" s="455"/>
    </row>
    <row r="57" spans="1:30" x14ac:dyDescent="0.25">
      <c r="A57" s="417"/>
      <c r="B57" s="417"/>
      <c r="C57" s="417"/>
      <c r="D57" s="417"/>
      <c r="E57" s="417"/>
      <c r="F57" s="417"/>
      <c r="G57" s="417"/>
      <c r="H57" s="417"/>
      <c r="I57" s="417"/>
      <c r="J57" s="417"/>
      <c r="K57" s="417"/>
      <c r="L57" s="417"/>
      <c r="M57" s="417"/>
      <c r="N57" s="417"/>
      <c r="O57" s="455"/>
      <c r="P57" s="455"/>
      <c r="Q57" s="455"/>
      <c r="R57" s="455"/>
      <c r="S57" s="455"/>
      <c r="T57" s="455"/>
      <c r="U57" s="455"/>
      <c r="V57" s="455"/>
      <c r="W57" s="455"/>
      <c r="X57" s="455"/>
      <c r="Y57" s="455"/>
      <c r="Z57" s="455"/>
      <c r="AA57" s="455"/>
      <c r="AB57" s="455"/>
      <c r="AC57" s="455"/>
      <c r="AD57" s="455"/>
    </row>
    <row r="58" spans="1:30" x14ac:dyDescent="0.25">
      <c r="A58" s="417"/>
      <c r="B58" s="417"/>
      <c r="C58" s="417"/>
      <c r="D58" s="417"/>
      <c r="E58" s="417"/>
      <c r="F58" s="417"/>
      <c r="G58" s="417"/>
      <c r="H58" s="417"/>
      <c r="I58" s="417"/>
      <c r="J58" s="417"/>
      <c r="K58" s="417"/>
      <c r="L58" s="417"/>
      <c r="M58" s="417"/>
      <c r="N58" s="417"/>
      <c r="O58" s="455"/>
      <c r="P58" s="455"/>
      <c r="Q58" s="455"/>
      <c r="R58" s="455"/>
      <c r="S58" s="455"/>
      <c r="T58" s="455"/>
      <c r="U58" s="455"/>
      <c r="V58" s="455"/>
      <c r="W58" s="455"/>
      <c r="X58" s="455"/>
      <c r="Y58" s="455"/>
      <c r="Z58" s="455"/>
      <c r="AA58" s="455"/>
      <c r="AB58" s="455"/>
      <c r="AC58" s="455"/>
      <c r="AD58" s="455"/>
    </row>
    <row r="59" spans="1:30" x14ac:dyDescent="0.25">
      <c r="A59" s="417"/>
      <c r="B59" s="417"/>
      <c r="C59" s="417"/>
      <c r="D59" s="417"/>
      <c r="E59" s="417"/>
      <c r="F59" s="417"/>
      <c r="G59" s="417"/>
      <c r="H59" s="417"/>
      <c r="I59" s="417"/>
      <c r="J59" s="417"/>
      <c r="K59" s="417"/>
      <c r="L59" s="417"/>
      <c r="M59" s="417"/>
      <c r="N59" s="417"/>
      <c r="O59" s="455"/>
      <c r="P59" s="455"/>
      <c r="Q59" s="455"/>
      <c r="R59" s="455"/>
      <c r="S59" s="455"/>
      <c r="T59" s="455"/>
      <c r="U59" s="455"/>
      <c r="V59" s="455"/>
      <c r="W59" s="455"/>
      <c r="X59" s="455"/>
      <c r="Y59" s="455"/>
      <c r="Z59" s="455"/>
      <c r="AA59" s="455"/>
      <c r="AB59" s="455"/>
      <c r="AC59" s="455"/>
      <c r="AD59" s="455"/>
    </row>
    <row r="60" spans="1:30" x14ac:dyDescent="0.25">
      <c r="A60" s="417"/>
      <c r="B60" s="417"/>
      <c r="C60" s="417"/>
      <c r="D60" s="417"/>
      <c r="E60" s="417"/>
      <c r="F60" s="417"/>
      <c r="G60" s="417"/>
      <c r="H60" s="417"/>
      <c r="I60" s="417"/>
      <c r="J60" s="417"/>
      <c r="K60" s="417"/>
      <c r="L60" s="417"/>
      <c r="M60" s="417"/>
      <c r="N60" s="417"/>
      <c r="O60" s="455"/>
      <c r="P60" s="455"/>
      <c r="Q60" s="455"/>
      <c r="R60" s="455"/>
      <c r="S60" s="455"/>
      <c r="T60" s="455"/>
      <c r="U60" s="455"/>
      <c r="V60" s="455"/>
      <c r="W60" s="455"/>
      <c r="X60" s="455"/>
      <c r="Y60" s="455"/>
      <c r="Z60" s="455"/>
      <c r="AA60" s="455"/>
      <c r="AB60" s="455"/>
      <c r="AC60" s="455"/>
      <c r="AD60" s="455"/>
    </row>
    <row r="61" spans="1:30" x14ac:dyDescent="0.25">
      <c r="A61" s="417"/>
      <c r="B61" s="417"/>
      <c r="C61" s="417"/>
      <c r="D61" s="417"/>
      <c r="E61" s="417"/>
      <c r="F61" s="417"/>
      <c r="G61" s="417"/>
      <c r="H61" s="417"/>
      <c r="I61" s="417"/>
      <c r="J61" s="417"/>
      <c r="K61" s="417"/>
      <c r="L61" s="417"/>
      <c r="M61" s="417"/>
      <c r="N61" s="417"/>
      <c r="O61" s="455"/>
      <c r="P61" s="455"/>
      <c r="Q61" s="455"/>
      <c r="R61" s="455"/>
      <c r="S61" s="455"/>
      <c r="T61" s="455"/>
      <c r="U61" s="455"/>
      <c r="V61" s="455"/>
      <c r="W61" s="455"/>
      <c r="X61" s="455"/>
      <c r="Y61" s="455"/>
      <c r="Z61" s="455"/>
      <c r="AA61" s="455"/>
      <c r="AB61" s="455"/>
      <c r="AC61" s="455"/>
      <c r="AD61" s="455"/>
    </row>
    <row r="62" spans="1:30" x14ac:dyDescent="0.25">
      <c r="A62" s="417"/>
      <c r="B62" s="417"/>
      <c r="C62" s="417"/>
      <c r="D62" s="417"/>
      <c r="E62" s="417"/>
      <c r="F62" s="417"/>
      <c r="G62" s="417"/>
      <c r="H62" s="417"/>
      <c r="I62" s="417"/>
      <c r="J62" s="417"/>
      <c r="K62" s="417"/>
      <c r="L62" s="417"/>
      <c r="M62" s="417"/>
      <c r="N62" s="417"/>
      <c r="O62" s="455"/>
      <c r="P62" s="455"/>
      <c r="Q62" s="455"/>
      <c r="R62" s="455"/>
      <c r="S62" s="455"/>
      <c r="T62" s="455"/>
      <c r="U62" s="455"/>
      <c r="V62" s="455"/>
      <c r="W62" s="455"/>
      <c r="X62" s="455"/>
      <c r="Y62" s="455"/>
      <c r="Z62" s="455"/>
      <c r="AA62" s="455"/>
      <c r="AB62" s="455"/>
      <c r="AC62" s="455"/>
      <c r="AD62" s="455"/>
    </row>
    <row r="63" spans="1:30" x14ac:dyDescent="0.25">
      <c r="A63" s="417"/>
      <c r="B63" s="417"/>
      <c r="C63" s="417"/>
      <c r="D63" s="417"/>
      <c r="E63" s="417"/>
      <c r="F63" s="417"/>
      <c r="G63" s="417"/>
      <c r="H63" s="417"/>
      <c r="I63" s="417"/>
      <c r="J63" s="417"/>
      <c r="K63" s="417"/>
      <c r="L63" s="417"/>
      <c r="M63" s="417"/>
      <c r="N63" s="417"/>
      <c r="O63" s="455"/>
      <c r="P63" s="455"/>
      <c r="Q63" s="455"/>
      <c r="R63" s="455"/>
      <c r="S63" s="455"/>
      <c r="T63" s="455"/>
      <c r="U63" s="455"/>
      <c r="V63" s="455"/>
      <c r="W63" s="455"/>
      <c r="X63" s="455"/>
      <c r="Y63" s="455"/>
      <c r="Z63" s="455"/>
      <c r="AA63" s="455"/>
      <c r="AB63" s="455"/>
      <c r="AC63" s="455"/>
      <c r="AD63" s="455"/>
    </row>
    <row r="64" spans="1:30" x14ac:dyDescent="0.25">
      <c r="A64" s="417"/>
      <c r="B64" s="417"/>
      <c r="C64" s="417"/>
      <c r="D64" s="417"/>
      <c r="E64" s="417"/>
      <c r="F64" s="417"/>
      <c r="G64" s="417"/>
      <c r="H64" s="417"/>
      <c r="I64" s="417"/>
      <c r="J64" s="417"/>
      <c r="K64" s="417"/>
      <c r="L64" s="417"/>
      <c r="M64" s="417"/>
      <c r="N64" s="417"/>
      <c r="O64" s="455"/>
      <c r="P64" s="455"/>
      <c r="Q64" s="455"/>
      <c r="R64" s="455"/>
      <c r="S64" s="455"/>
      <c r="T64" s="455"/>
      <c r="U64" s="455"/>
      <c r="V64" s="455"/>
      <c r="W64" s="455"/>
      <c r="X64" s="455"/>
      <c r="Y64" s="455"/>
      <c r="Z64" s="455"/>
      <c r="AA64" s="455"/>
      <c r="AB64" s="455"/>
      <c r="AC64" s="455"/>
      <c r="AD64" s="455"/>
    </row>
    <row r="65" spans="1:30" x14ac:dyDescent="0.25">
      <c r="A65" s="417"/>
      <c r="B65" s="417"/>
      <c r="C65" s="417"/>
      <c r="D65" s="417"/>
      <c r="E65" s="417"/>
      <c r="F65" s="417"/>
      <c r="G65" s="417"/>
      <c r="H65" s="417"/>
      <c r="I65" s="417"/>
      <c r="J65" s="417"/>
      <c r="K65" s="417"/>
      <c r="L65" s="417"/>
      <c r="M65" s="417"/>
      <c r="N65" s="417"/>
      <c r="O65" s="455"/>
      <c r="P65" s="455"/>
      <c r="Q65" s="455"/>
      <c r="R65" s="455"/>
      <c r="S65" s="455"/>
      <c r="T65" s="455"/>
      <c r="U65" s="455"/>
      <c r="V65" s="455"/>
      <c r="W65" s="455"/>
      <c r="X65" s="455"/>
      <c r="Y65" s="455"/>
      <c r="Z65" s="455"/>
      <c r="AA65" s="455"/>
      <c r="AB65" s="455"/>
      <c r="AC65" s="455"/>
      <c r="AD65" s="455"/>
    </row>
    <row r="66" spans="1:30" x14ac:dyDescent="0.25">
      <c r="A66" s="417"/>
      <c r="B66" s="417"/>
      <c r="C66" s="417"/>
      <c r="D66" s="417"/>
      <c r="E66" s="417"/>
      <c r="F66" s="417"/>
      <c r="G66" s="417"/>
      <c r="H66" s="417"/>
      <c r="I66" s="417"/>
      <c r="J66" s="417"/>
      <c r="K66" s="417"/>
      <c r="L66" s="417"/>
      <c r="M66" s="417"/>
      <c r="N66" s="417"/>
      <c r="O66" s="455"/>
      <c r="P66" s="455"/>
      <c r="Q66" s="455"/>
      <c r="R66" s="455"/>
      <c r="S66" s="455"/>
      <c r="T66" s="455"/>
      <c r="U66" s="455"/>
      <c r="V66" s="455"/>
      <c r="W66" s="455"/>
      <c r="X66" s="455"/>
      <c r="Y66" s="455"/>
      <c r="Z66" s="455"/>
      <c r="AA66" s="455"/>
      <c r="AB66" s="455"/>
      <c r="AC66" s="455"/>
      <c r="AD66" s="455"/>
    </row>
    <row r="67" spans="1:30" x14ac:dyDescent="0.25">
      <c r="A67" s="417"/>
      <c r="B67" s="417"/>
      <c r="C67" s="417"/>
      <c r="D67" s="417"/>
      <c r="E67" s="417"/>
      <c r="F67" s="417"/>
      <c r="G67" s="417"/>
      <c r="H67" s="417"/>
      <c r="I67" s="417"/>
      <c r="J67" s="417"/>
      <c r="K67" s="417"/>
      <c r="L67" s="417"/>
      <c r="M67" s="417"/>
      <c r="N67" s="417"/>
      <c r="O67" s="455"/>
      <c r="P67" s="455"/>
      <c r="Q67" s="455"/>
      <c r="R67" s="455"/>
      <c r="S67" s="455"/>
      <c r="T67" s="455"/>
      <c r="U67" s="455"/>
      <c r="V67" s="455"/>
      <c r="W67" s="455"/>
      <c r="X67" s="455"/>
      <c r="Y67" s="455"/>
      <c r="Z67" s="455"/>
      <c r="AA67" s="455"/>
      <c r="AB67" s="455"/>
      <c r="AC67" s="455"/>
      <c r="AD67" s="455"/>
    </row>
    <row r="68" spans="1:30" x14ac:dyDescent="0.25">
      <c r="A68" s="417"/>
      <c r="B68" s="417"/>
      <c r="C68" s="417"/>
      <c r="D68" s="417"/>
      <c r="E68" s="417"/>
      <c r="F68" s="417"/>
      <c r="G68" s="417"/>
      <c r="H68" s="417"/>
      <c r="I68" s="417"/>
      <c r="J68" s="417"/>
      <c r="K68" s="417"/>
      <c r="L68" s="417"/>
      <c r="M68" s="417"/>
      <c r="N68" s="417"/>
      <c r="O68" s="455"/>
      <c r="P68" s="455"/>
      <c r="Q68" s="455"/>
      <c r="R68" s="455"/>
      <c r="S68" s="455"/>
      <c r="T68" s="455"/>
      <c r="U68" s="455"/>
      <c r="V68" s="455"/>
      <c r="W68" s="455"/>
      <c r="X68" s="455"/>
      <c r="Y68" s="455"/>
      <c r="Z68" s="455"/>
      <c r="AA68" s="455"/>
      <c r="AB68" s="455"/>
      <c r="AC68" s="455"/>
      <c r="AD68" s="455"/>
    </row>
    <row r="69" spans="1:30" x14ac:dyDescent="0.25">
      <c r="A69" s="417"/>
      <c r="B69" s="417"/>
      <c r="C69" s="417"/>
      <c r="D69" s="417"/>
      <c r="E69" s="417"/>
      <c r="F69" s="417"/>
      <c r="G69" s="417"/>
      <c r="H69" s="417"/>
      <c r="I69" s="417"/>
      <c r="J69" s="417"/>
      <c r="K69" s="417"/>
      <c r="L69" s="417"/>
      <c r="M69" s="417"/>
      <c r="N69" s="417"/>
      <c r="O69" s="455"/>
      <c r="P69" s="455"/>
      <c r="Q69" s="455"/>
      <c r="R69" s="455"/>
      <c r="S69" s="455"/>
      <c r="T69" s="455"/>
      <c r="U69" s="455"/>
      <c r="V69" s="455"/>
      <c r="W69" s="455"/>
      <c r="X69" s="455"/>
      <c r="Y69" s="455"/>
      <c r="Z69" s="455"/>
      <c r="AA69" s="455"/>
      <c r="AB69" s="455"/>
      <c r="AC69" s="455"/>
      <c r="AD69" s="455"/>
    </row>
    <row r="70" spans="1:30" x14ac:dyDescent="0.25">
      <c r="A70" s="417"/>
      <c r="B70" s="417"/>
      <c r="C70" s="417"/>
      <c r="D70" s="417"/>
      <c r="E70" s="417"/>
      <c r="F70" s="417"/>
      <c r="G70" s="417"/>
      <c r="H70" s="417"/>
      <c r="I70" s="417"/>
      <c r="J70" s="417"/>
      <c r="K70" s="417"/>
      <c r="L70" s="417"/>
      <c r="M70" s="417"/>
      <c r="N70" s="417"/>
      <c r="O70" s="455"/>
      <c r="P70" s="455"/>
      <c r="Q70" s="455"/>
      <c r="R70" s="455"/>
      <c r="S70" s="455"/>
      <c r="T70" s="455"/>
      <c r="U70" s="455"/>
      <c r="V70" s="455"/>
      <c r="W70" s="455"/>
      <c r="X70" s="455"/>
      <c r="Y70" s="455"/>
      <c r="Z70" s="455"/>
      <c r="AA70" s="455"/>
      <c r="AB70" s="455"/>
      <c r="AC70" s="455"/>
      <c r="AD70" s="455"/>
    </row>
    <row r="71" spans="1:30" x14ac:dyDescent="0.25">
      <c r="A71" s="417"/>
      <c r="B71" s="417"/>
      <c r="C71" s="417"/>
      <c r="D71" s="417"/>
      <c r="E71" s="417"/>
      <c r="F71" s="417"/>
      <c r="G71" s="417"/>
      <c r="H71" s="417"/>
      <c r="I71" s="417"/>
      <c r="J71" s="417"/>
      <c r="K71" s="417"/>
      <c r="L71" s="417"/>
      <c r="M71" s="417"/>
      <c r="N71" s="417"/>
      <c r="O71" s="455"/>
      <c r="P71" s="455"/>
      <c r="Q71" s="455"/>
      <c r="R71" s="455"/>
      <c r="S71" s="455"/>
      <c r="T71" s="455"/>
      <c r="U71" s="455"/>
      <c r="V71" s="455"/>
      <c r="W71" s="455"/>
      <c r="X71" s="455"/>
      <c r="Y71" s="455"/>
      <c r="Z71" s="455"/>
      <c r="AA71" s="455"/>
      <c r="AB71" s="455"/>
      <c r="AC71" s="455"/>
      <c r="AD71" s="455"/>
    </row>
    <row r="72" spans="1:30" x14ac:dyDescent="0.25">
      <c r="A72" s="417"/>
      <c r="B72" s="417"/>
      <c r="C72" s="417"/>
      <c r="D72" s="417"/>
      <c r="E72" s="417"/>
      <c r="F72" s="417"/>
      <c r="G72" s="417"/>
      <c r="H72" s="417"/>
      <c r="I72" s="417"/>
      <c r="J72" s="417"/>
      <c r="K72" s="417"/>
      <c r="L72" s="417"/>
      <c r="M72" s="417"/>
      <c r="N72" s="417"/>
      <c r="O72" s="455"/>
      <c r="P72" s="455"/>
      <c r="Q72" s="455"/>
      <c r="R72" s="455"/>
      <c r="S72" s="455"/>
      <c r="T72" s="455"/>
      <c r="U72" s="455"/>
      <c r="V72" s="455"/>
      <c r="W72" s="455"/>
      <c r="X72" s="455"/>
      <c r="Y72" s="455"/>
      <c r="Z72" s="455"/>
      <c r="AA72" s="455"/>
      <c r="AB72" s="455"/>
      <c r="AC72" s="455"/>
      <c r="AD72" s="455"/>
    </row>
    <row r="73" spans="1:30" x14ac:dyDescent="0.25">
      <c r="A73" s="417"/>
      <c r="B73" s="417"/>
      <c r="C73" s="417"/>
      <c r="D73" s="417"/>
      <c r="E73" s="417"/>
      <c r="F73" s="417"/>
      <c r="G73" s="417"/>
      <c r="H73" s="417"/>
      <c r="I73" s="417"/>
      <c r="J73" s="417"/>
      <c r="K73" s="417"/>
      <c r="L73" s="417"/>
      <c r="M73" s="417"/>
      <c r="N73" s="417"/>
      <c r="O73" s="455"/>
      <c r="P73" s="455"/>
      <c r="Q73" s="455"/>
      <c r="R73" s="455"/>
      <c r="S73" s="455"/>
      <c r="T73" s="455"/>
      <c r="U73" s="455"/>
      <c r="V73" s="455"/>
      <c r="W73" s="455"/>
      <c r="X73" s="455"/>
      <c r="Y73" s="455"/>
      <c r="Z73" s="455"/>
      <c r="AA73" s="455"/>
      <c r="AB73" s="455"/>
      <c r="AC73" s="455"/>
      <c r="AD73" s="455"/>
    </row>
    <row r="74" spans="1:30" x14ac:dyDescent="0.25">
      <c r="A74" s="417"/>
      <c r="B74" s="417"/>
      <c r="C74" s="417"/>
      <c r="D74" s="417"/>
      <c r="E74" s="417"/>
      <c r="F74" s="417"/>
      <c r="G74" s="417"/>
      <c r="H74" s="417"/>
      <c r="I74" s="417"/>
      <c r="J74" s="417"/>
      <c r="K74" s="417"/>
      <c r="L74" s="417"/>
      <c r="M74" s="417"/>
      <c r="N74" s="417"/>
      <c r="O74" s="455"/>
      <c r="P74" s="455"/>
      <c r="Q74" s="455"/>
      <c r="R74" s="455"/>
      <c r="S74" s="455"/>
      <c r="T74" s="455"/>
      <c r="U74" s="455"/>
      <c r="V74" s="455"/>
      <c r="W74" s="455"/>
      <c r="X74" s="455"/>
      <c r="Y74" s="455"/>
      <c r="Z74" s="455"/>
      <c r="AA74" s="455"/>
      <c r="AB74" s="455"/>
      <c r="AC74" s="455"/>
      <c r="AD74" s="455"/>
    </row>
    <row r="75" spans="1:30" x14ac:dyDescent="0.25">
      <c r="A75" s="417"/>
      <c r="B75" s="417"/>
      <c r="C75" s="417"/>
      <c r="D75" s="417"/>
      <c r="E75" s="417"/>
      <c r="F75" s="417"/>
      <c r="G75" s="417"/>
      <c r="H75" s="417"/>
      <c r="I75" s="417"/>
      <c r="J75" s="417"/>
      <c r="K75" s="417"/>
      <c r="L75" s="417"/>
      <c r="M75" s="417"/>
      <c r="N75" s="417"/>
      <c r="O75" s="455"/>
      <c r="P75" s="455"/>
      <c r="Q75" s="455"/>
      <c r="R75" s="455"/>
      <c r="S75" s="455"/>
      <c r="T75" s="455"/>
      <c r="U75" s="455"/>
      <c r="V75" s="455"/>
      <c r="W75" s="455"/>
      <c r="X75" s="455"/>
      <c r="Y75" s="455"/>
      <c r="Z75" s="455"/>
      <c r="AA75" s="455"/>
      <c r="AB75" s="455"/>
      <c r="AC75" s="455"/>
      <c r="AD75" s="455"/>
    </row>
    <row r="76" spans="1:30" x14ac:dyDescent="0.25">
      <c r="A76" s="417"/>
      <c r="B76" s="417"/>
      <c r="C76" s="417"/>
      <c r="D76" s="417"/>
      <c r="E76" s="417"/>
      <c r="F76" s="417"/>
      <c r="G76" s="417"/>
      <c r="H76" s="417"/>
      <c r="I76" s="417"/>
      <c r="J76" s="417"/>
      <c r="K76" s="417"/>
      <c r="L76" s="417"/>
      <c r="M76" s="417"/>
      <c r="N76" s="417"/>
      <c r="O76" s="455"/>
      <c r="P76" s="455"/>
      <c r="Q76" s="455"/>
      <c r="R76" s="455"/>
      <c r="S76" s="455"/>
      <c r="T76" s="455"/>
      <c r="U76" s="455"/>
      <c r="V76" s="455"/>
      <c r="W76" s="455"/>
      <c r="X76" s="455"/>
      <c r="Y76" s="455"/>
      <c r="Z76" s="455"/>
      <c r="AA76" s="455"/>
      <c r="AB76" s="455"/>
      <c r="AC76" s="455"/>
      <c r="AD76" s="455"/>
    </row>
    <row r="77" spans="1:30" x14ac:dyDescent="0.25">
      <c r="A77" s="417"/>
      <c r="B77" s="417"/>
      <c r="C77" s="417"/>
      <c r="D77" s="417"/>
      <c r="E77" s="417"/>
      <c r="F77" s="417"/>
      <c r="G77" s="417"/>
      <c r="H77" s="417"/>
      <c r="I77" s="417"/>
      <c r="J77" s="417"/>
      <c r="K77" s="417"/>
      <c r="L77" s="417"/>
      <c r="M77" s="417"/>
      <c r="N77" s="417"/>
      <c r="O77" s="455"/>
      <c r="P77" s="455"/>
      <c r="Q77" s="455"/>
      <c r="R77" s="455"/>
      <c r="S77" s="455"/>
      <c r="T77" s="455"/>
      <c r="U77" s="455"/>
      <c r="V77" s="455"/>
      <c r="W77" s="455"/>
      <c r="X77" s="455"/>
      <c r="Y77" s="455"/>
      <c r="Z77" s="455"/>
      <c r="AA77" s="455"/>
      <c r="AB77" s="455"/>
      <c r="AC77" s="455"/>
      <c r="AD77" s="455"/>
    </row>
    <row r="78" spans="1:30" x14ac:dyDescent="0.25">
      <c r="A78" s="417"/>
      <c r="B78" s="417"/>
      <c r="C78" s="417"/>
      <c r="D78" s="417"/>
      <c r="E78" s="417"/>
      <c r="F78" s="417"/>
      <c r="G78" s="417"/>
      <c r="H78" s="417"/>
      <c r="I78" s="417"/>
      <c r="J78" s="417"/>
      <c r="K78" s="417"/>
      <c r="L78" s="417"/>
      <c r="M78" s="417"/>
      <c r="N78" s="417"/>
      <c r="O78" s="455"/>
      <c r="P78" s="455"/>
      <c r="Q78" s="455"/>
      <c r="R78" s="455"/>
      <c r="S78" s="455"/>
      <c r="T78" s="455"/>
      <c r="U78" s="455"/>
      <c r="V78" s="455"/>
      <c r="W78" s="455"/>
      <c r="X78" s="455"/>
      <c r="Y78" s="455"/>
      <c r="Z78" s="455"/>
      <c r="AA78" s="455"/>
      <c r="AB78" s="455"/>
      <c r="AC78" s="455"/>
      <c r="AD78" s="455"/>
    </row>
    <row r="79" spans="1:30" x14ac:dyDescent="0.25">
      <c r="A79" s="417"/>
      <c r="B79" s="417"/>
      <c r="C79" s="417"/>
      <c r="D79" s="417"/>
      <c r="E79" s="417"/>
      <c r="F79" s="417"/>
      <c r="G79" s="417"/>
      <c r="H79" s="417"/>
      <c r="I79" s="417"/>
      <c r="J79" s="417"/>
      <c r="K79" s="417"/>
      <c r="L79" s="417"/>
      <c r="M79" s="417"/>
      <c r="N79" s="417"/>
      <c r="O79" s="455"/>
      <c r="P79" s="455"/>
      <c r="Q79" s="455"/>
      <c r="R79" s="455"/>
      <c r="S79" s="455"/>
      <c r="T79" s="455"/>
      <c r="U79" s="455"/>
      <c r="V79" s="455"/>
      <c r="W79" s="455"/>
      <c r="X79" s="455"/>
      <c r="Y79" s="455"/>
      <c r="Z79" s="455"/>
      <c r="AA79" s="455"/>
      <c r="AB79" s="455"/>
      <c r="AC79" s="455"/>
      <c r="AD79" s="455"/>
    </row>
    <row r="80" spans="1:30" x14ac:dyDescent="0.25">
      <c r="A80" s="417"/>
      <c r="B80" s="417"/>
      <c r="C80" s="417"/>
      <c r="D80" s="417"/>
      <c r="E80" s="417"/>
      <c r="F80" s="417"/>
      <c r="G80" s="417"/>
      <c r="H80" s="417"/>
      <c r="I80" s="417"/>
      <c r="J80" s="417"/>
      <c r="K80" s="417"/>
      <c r="L80" s="417"/>
      <c r="M80" s="417"/>
      <c r="N80" s="417"/>
      <c r="O80" s="455"/>
      <c r="P80" s="455"/>
      <c r="Q80" s="455"/>
      <c r="R80" s="455"/>
      <c r="S80" s="455"/>
      <c r="T80" s="455"/>
      <c r="U80" s="455"/>
      <c r="V80" s="455"/>
      <c r="W80" s="455"/>
      <c r="X80" s="455"/>
      <c r="Y80" s="455"/>
      <c r="Z80" s="455"/>
      <c r="AA80" s="455"/>
      <c r="AB80" s="455"/>
      <c r="AC80" s="455"/>
      <c r="AD80" s="455"/>
    </row>
    <row r="81" spans="1:30" x14ac:dyDescent="0.25">
      <c r="A81" s="417"/>
      <c r="B81" s="417"/>
      <c r="C81" s="417"/>
      <c r="D81" s="417"/>
      <c r="E81" s="417"/>
      <c r="F81" s="417"/>
      <c r="G81" s="417"/>
      <c r="H81" s="417"/>
      <c r="I81" s="417"/>
      <c r="J81" s="417"/>
      <c r="K81" s="417"/>
      <c r="L81" s="417"/>
      <c r="M81" s="417"/>
      <c r="N81" s="417"/>
      <c r="O81" s="455"/>
      <c r="P81" s="455"/>
      <c r="Q81" s="455"/>
      <c r="R81" s="455"/>
      <c r="S81" s="455"/>
      <c r="T81" s="455"/>
      <c r="U81" s="455"/>
      <c r="V81" s="455"/>
      <c r="W81" s="455"/>
      <c r="X81" s="455"/>
      <c r="Y81" s="455"/>
      <c r="Z81" s="455"/>
      <c r="AA81" s="455"/>
      <c r="AB81" s="455"/>
      <c r="AC81" s="455"/>
      <c r="AD81" s="455"/>
    </row>
    <row r="82" spans="1:30" x14ac:dyDescent="0.25">
      <c r="A82" s="417"/>
      <c r="B82" s="417"/>
      <c r="C82" s="417"/>
      <c r="D82" s="417"/>
      <c r="E82" s="417"/>
      <c r="F82" s="417"/>
      <c r="G82" s="417"/>
      <c r="H82" s="417"/>
      <c r="I82" s="417"/>
      <c r="J82" s="417"/>
      <c r="K82" s="417"/>
      <c r="L82" s="417"/>
      <c r="M82" s="417"/>
      <c r="N82" s="417"/>
      <c r="O82" s="455"/>
      <c r="P82" s="455"/>
      <c r="Q82" s="455"/>
      <c r="R82" s="455"/>
      <c r="S82" s="455"/>
      <c r="T82" s="455"/>
      <c r="U82" s="455"/>
      <c r="V82" s="455"/>
      <c r="W82" s="455"/>
      <c r="X82" s="455"/>
      <c r="Y82" s="455"/>
      <c r="Z82" s="455"/>
      <c r="AA82" s="455"/>
      <c r="AB82" s="455"/>
      <c r="AC82" s="455"/>
      <c r="AD82" s="455"/>
    </row>
    <row r="83" spans="1:30" x14ac:dyDescent="0.25">
      <c r="A83" s="417"/>
      <c r="B83" s="417"/>
      <c r="C83" s="417"/>
      <c r="D83" s="417"/>
      <c r="E83" s="417"/>
      <c r="F83" s="417"/>
      <c r="G83" s="417"/>
      <c r="H83" s="417"/>
      <c r="I83" s="417"/>
      <c r="J83" s="417"/>
      <c r="K83" s="417"/>
      <c r="L83" s="417"/>
      <c r="M83" s="417"/>
      <c r="N83" s="417"/>
      <c r="O83" s="455"/>
      <c r="P83" s="455"/>
      <c r="Q83" s="455"/>
      <c r="R83" s="455"/>
      <c r="S83" s="455"/>
      <c r="T83" s="455"/>
      <c r="U83" s="455"/>
      <c r="V83" s="455"/>
      <c r="W83" s="455"/>
      <c r="X83" s="455"/>
      <c r="Y83" s="455"/>
      <c r="Z83" s="455"/>
      <c r="AA83" s="455"/>
      <c r="AB83" s="455"/>
      <c r="AC83" s="455"/>
      <c r="AD83" s="455"/>
    </row>
    <row r="84" spans="1:30" x14ac:dyDescent="0.25">
      <c r="A84" s="417"/>
      <c r="B84" s="417"/>
      <c r="C84" s="417"/>
      <c r="D84" s="417"/>
      <c r="E84" s="417"/>
      <c r="F84" s="417"/>
      <c r="G84" s="417"/>
      <c r="H84" s="417"/>
      <c r="I84" s="417"/>
      <c r="J84" s="417"/>
      <c r="K84" s="417"/>
      <c r="L84" s="417"/>
      <c r="M84" s="417"/>
      <c r="N84" s="417"/>
      <c r="O84" s="455"/>
      <c r="P84" s="455"/>
      <c r="Q84" s="455"/>
      <c r="R84" s="455"/>
      <c r="S84" s="455"/>
      <c r="T84" s="455"/>
      <c r="U84" s="455"/>
      <c r="V84" s="455"/>
      <c r="W84" s="455"/>
      <c r="X84" s="455"/>
      <c r="Y84" s="455"/>
      <c r="Z84" s="455"/>
      <c r="AA84" s="455"/>
      <c r="AB84" s="455"/>
      <c r="AC84" s="455"/>
      <c r="AD84" s="455"/>
    </row>
    <row r="85" spans="1:30" x14ac:dyDescent="0.25">
      <c r="A85" s="417"/>
      <c r="B85" s="417"/>
      <c r="C85" s="417"/>
      <c r="D85" s="417"/>
      <c r="E85" s="417"/>
      <c r="F85" s="417"/>
      <c r="G85" s="417"/>
      <c r="H85" s="417"/>
      <c r="I85" s="417"/>
      <c r="J85" s="417"/>
      <c r="K85" s="417"/>
      <c r="L85" s="417"/>
      <c r="M85" s="417"/>
      <c r="N85" s="417"/>
      <c r="O85" s="455"/>
      <c r="P85" s="455"/>
      <c r="Q85" s="455"/>
      <c r="R85" s="455"/>
      <c r="S85" s="455"/>
      <c r="T85" s="455"/>
      <c r="U85" s="455"/>
      <c r="V85" s="455"/>
      <c r="W85" s="455"/>
      <c r="X85" s="455"/>
      <c r="Y85" s="455"/>
      <c r="Z85" s="455"/>
      <c r="AA85" s="455"/>
      <c r="AB85" s="455"/>
      <c r="AC85" s="455"/>
      <c r="AD85" s="455"/>
    </row>
    <row r="86" spans="1:30" x14ac:dyDescent="0.25">
      <c r="A86" s="417"/>
      <c r="B86" s="417"/>
      <c r="C86" s="417"/>
      <c r="D86" s="417"/>
      <c r="E86" s="417"/>
      <c r="F86" s="417"/>
      <c r="G86" s="417"/>
      <c r="H86" s="417"/>
      <c r="I86" s="417"/>
      <c r="J86" s="417"/>
      <c r="K86" s="417"/>
      <c r="L86" s="417"/>
      <c r="M86" s="417"/>
      <c r="N86" s="417"/>
      <c r="O86" s="455"/>
      <c r="P86" s="455"/>
      <c r="Q86" s="455"/>
      <c r="R86" s="455"/>
      <c r="S86" s="455"/>
      <c r="T86" s="455"/>
      <c r="U86" s="455"/>
      <c r="V86" s="455"/>
      <c r="W86" s="455"/>
      <c r="X86" s="455"/>
      <c r="Y86" s="455"/>
      <c r="Z86" s="455"/>
      <c r="AA86" s="455"/>
      <c r="AB86" s="455"/>
      <c r="AC86" s="455"/>
      <c r="AD86" s="455"/>
    </row>
    <row r="87" spans="1:30" x14ac:dyDescent="0.25">
      <c r="A87" s="417"/>
      <c r="B87" s="417"/>
      <c r="C87" s="417"/>
      <c r="D87" s="417"/>
      <c r="E87" s="417"/>
      <c r="F87" s="417"/>
      <c r="G87" s="417"/>
      <c r="H87" s="417"/>
      <c r="I87" s="417"/>
      <c r="J87" s="417"/>
      <c r="K87" s="417"/>
      <c r="L87" s="417"/>
      <c r="M87" s="417"/>
      <c r="N87" s="417"/>
      <c r="O87" s="455"/>
      <c r="P87" s="455"/>
      <c r="Q87" s="455"/>
      <c r="R87" s="455"/>
      <c r="S87" s="455"/>
      <c r="T87" s="455"/>
      <c r="U87" s="455"/>
      <c r="V87" s="455"/>
      <c r="W87" s="455"/>
      <c r="X87" s="455"/>
      <c r="Y87" s="455"/>
      <c r="Z87" s="455"/>
      <c r="AA87" s="455"/>
      <c r="AB87" s="455"/>
      <c r="AC87" s="455"/>
      <c r="AD87" s="455"/>
    </row>
    <row r="88" spans="1:30" x14ac:dyDescent="0.25">
      <c r="A88" s="417"/>
      <c r="B88" s="417"/>
      <c r="C88" s="417"/>
      <c r="D88" s="417"/>
      <c r="E88" s="417"/>
      <c r="F88" s="417"/>
      <c r="G88" s="417"/>
      <c r="H88" s="417"/>
      <c r="I88" s="417"/>
      <c r="J88" s="417"/>
      <c r="K88" s="417"/>
      <c r="L88" s="417"/>
      <c r="M88" s="417"/>
      <c r="N88" s="417"/>
      <c r="O88" s="455"/>
      <c r="P88" s="455"/>
      <c r="Q88" s="455"/>
      <c r="R88" s="455"/>
      <c r="S88" s="455"/>
      <c r="T88" s="455"/>
      <c r="U88" s="455"/>
      <c r="V88" s="455"/>
      <c r="W88" s="455"/>
      <c r="X88" s="455"/>
      <c r="Y88" s="455"/>
      <c r="Z88" s="455"/>
      <c r="AA88" s="455"/>
      <c r="AB88" s="455"/>
      <c r="AC88" s="455"/>
      <c r="AD88" s="455"/>
    </row>
    <row r="89" spans="1:30" x14ac:dyDescent="0.25">
      <c r="A89" s="417"/>
      <c r="B89" s="417"/>
      <c r="C89" s="417"/>
      <c r="D89" s="417"/>
      <c r="E89" s="417"/>
      <c r="F89" s="417"/>
      <c r="G89" s="417"/>
      <c r="H89" s="417"/>
      <c r="I89" s="417"/>
      <c r="J89" s="417"/>
      <c r="K89" s="417"/>
      <c r="L89" s="417"/>
      <c r="M89" s="417"/>
      <c r="N89" s="417"/>
      <c r="O89" s="455"/>
      <c r="P89" s="455"/>
      <c r="Q89" s="455"/>
      <c r="R89" s="455"/>
      <c r="S89" s="455"/>
      <c r="T89" s="455"/>
      <c r="U89" s="455"/>
      <c r="V89" s="455"/>
      <c r="W89" s="455"/>
      <c r="X89" s="455"/>
      <c r="Y89" s="455"/>
      <c r="Z89" s="455"/>
      <c r="AA89" s="455"/>
      <c r="AB89" s="455"/>
      <c r="AC89" s="455"/>
      <c r="AD89" s="455"/>
    </row>
    <row r="90" spans="1:30" x14ac:dyDescent="0.25">
      <c r="A90" s="417"/>
      <c r="B90" s="417"/>
      <c r="C90" s="417"/>
      <c r="D90" s="417"/>
      <c r="E90" s="417"/>
      <c r="F90" s="417"/>
      <c r="G90" s="417"/>
      <c r="H90" s="417"/>
      <c r="I90" s="417"/>
      <c r="J90" s="417"/>
      <c r="K90" s="417"/>
      <c r="L90" s="417"/>
      <c r="M90" s="417"/>
      <c r="N90" s="417"/>
      <c r="O90" s="455"/>
      <c r="P90" s="455"/>
      <c r="Q90" s="455"/>
      <c r="R90" s="455"/>
      <c r="S90" s="455"/>
      <c r="T90" s="455"/>
      <c r="U90" s="455"/>
      <c r="V90" s="455"/>
      <c r="W90" s="455"/>
      <c r="X90" s="455"/>
      <c r="Y90" s="455"/>
      <c r="Z90" s="455"/>
      <c r="AA90" s="455"/>
      <c r="AB90" s="455"/>
      <c r="AC90" s="455"/>
      <c r="AD90" s="455"/>
    </row>
    <row r="91" spans="1:30" x14ac:dyDescent="0.25">
      <c r="A91" s="417"/>
      <c r="B91" s="417"/>
      <c r="C91" s="417"/>
      <c r="D91" s="417"/>
      <c r="E91" s="417"/>
      <c r="F91" s="417"/>
      <c r="G91" s="417"/>
      <c r="H91" s="417"/>
      <c r="I91" s="417"/>
      <c r="J91" s="417"/>
      <c r="K91" s="417"/>
      <c r="L91" s="417"/>
      <c r="M91" s="417"/>
      <c r="N91" s="417"/>
      <c r="O91" s="455"/>
      <c r="P91" s="455"/>
      <c r="Q91" s="455"/>
      <c r="R91" s="455"/>
      <c r="S91" s="455"/>
      <c r="T91" s="455"/>
      <c r="U91" s="455"/>
      <c r="V91" s="455"/>
      <c r="W91" s="455"/>
      <c r="X91" s="455"/>
      <c r="Y91" s="455"/>
      <c r="Z91" s="455"/>
      <c r="AA91" s="455"/>
      <c r="AB91" s="455"/>
      <c r="AC91" s="455"/>
      <c r="AD91" s="455"/>
    </row>
    <row r="92" spans="1:30" x14ac:dyDescent="0.25">
      <c r="A92" s="417"/>
      <c r="B92" s="417"/>
      <c r="C92" s="417"/>
      <c r="D92" s="417"/>
      <c r="E92" s="417"/>
      <c r="F92" s="417"/>
      <c r="G92" s="417"/>
      <c r="H92" s="417"/>
      <c r="I92" s="417"/>
      <c r="J92" s="417"/>
      <c r="K92" s="417"/>
      <c r="L92" s="417"/>
      <c r="M92" s="417"/>
      <c r="N92" s="417"/>
      <c r="O92" s="455"/>
      <c r="P92" s="455"/>
      <c r="Q92" s="455"/>
      <c r="R92" s="455"/>
      <c r="S92" s="455"/>
      <c r="T92" s="455"/>
      <c r="U92" s="455"/>
      <c r="V92" s="455"/>
      <c r="W92" s="455"/>
      <c r="X92" s="455"/>
      <c r="Y92" s="455"/>
      <c r="Z92" s="455"/>
      <c r="AA92" s="455"/>
      <c r="AB92" s="455"/>
      <c r="AC92" s="455"/>
      <c r="AD92" s="455"/>
    </row>
    <row r="93" spans="1:30" x14ac:dyDescent="0.25">
      <c r="A93" s="417"/>
      <c r="B93" s="417"/>
      <c r="C93" s="417"/>
      <c r="D93" s="417"/>
      <c r="E93" s="417"/>
      <c r="F93" s="417"/>
      <c r="G93" s="417"/>
      <c r="H93" s="417"/>
      <c r="I93" s="417"/>
      <c r="J93" s="417"/>
      <c r="K93" s="417"/>
      <c r="L93" s="417"/>
      <c r="M93" s="417"/>
      <c r="N93" s="417"/>
      <c r="O93" s="455"/>
      <c r="P93" s="455"/>
      <c r="Q93" s="455"/>
      <c r="R93" s="455"/>
      <c r="S93" s="455"/>
      <c r="T93" s="455"/>
      <c r="U93" s="455"/>
      <c r="V93" s="455"/>
      <c r="W93" s="455"/>
      <c r="X93" s="455"/>
      <c r="Y93" s="455"/>
      <c r="Z93" s="455"/>
      <c r="AA93" s="455"/>
      <c r="AB93" s="455"/>
      <c r="AC93" s="455"/>
      <c r="AD93" s="455"/>
    </row>
    <row r="94" spans="1:30" x14ac:dyDescent="0.25">
      <c r="A94" s="417"/>
      <c r="B94" s="417"/>
      <c r="C94" s="417"/>
      <c r="D94" s="417"/>
      <c r="E94" s="417"/>
      <c r="F94" s="417"/>
      <c r="G94" s="417"/>
      <c r="H94" s="417"/>
      <c r="I94" s="417"/>
      <c r="J94" s="417"/>
      <c r="K94" s="417"/>
      <c r="L94" s="417"/>
      <c r="M94" s="417"/>
      <c r="N94" s="417"/>
      <c r="O94" s="455"/>
      <c r="P94" s="455"/>
      <c r="Q94" s="455"/>
      <c r="R94" s="455"/>
      <c r="S94" s="455"/>
      <c r="T94" s="455"/>
      <c r="U94" s="455"/>
      <c r="V94" s="455"/>
      <c r="W94" s="455"/>
      <c r="X94" s="455"/>
      <c r="Y94" s="455"/>
      <c r="Z94" s="455"/>
      <c r="AA94" s="455"/>
      <c r="AB94" s="455"/>
      <c r="AC94" s="455"/>
      <c r="AD94" s="455"/>
    </row>
    <row r="95" spans="1:30" x14ac:dyDescent="0.25">
      <c r="A95" s="417"/>
      <c r="B95" s="417"/>
      <c r="C95" s="417"/>
      <c r="D95" s="417"/>
      <c r="E95" s="417"/>
      <c r="F95" s="417"/>
      <c r="G95" s="417"/>
      <c r="H95" s="417"/>
      <c r="I95" s="417"/>
      <c r="J95" s="417"/>
      <c r="K95" s="417"/>
      <c r="L95" s="417"/>
      <c r="M95" s="417"/>
      <c r="N95" s="417"/>
      <c r="O95" s="455"/>
      <c r="P95" s="455"/>
      <c r="Q95" s="455"/>
      <c r="R95" s="455"/>
      <c r="S95" s="455"/>
      <c r="T95" s="455"/>
      <c r="U95" s="455"/>
      <c r="V95" s="455"/>
      <c r="W95" s="455"/>
      <c r="X95" s="455"/>
      <c r="Y95" s="455"/>
      <c r="Z95" s="455"/>
      <c r="AA95" s="455"/>
      <c r="AB95" s="455"/>
      <c r="AC95" s="455"/>
      <c r="AD95" s="455"/>
    </row>
    <row r="96" spans="1:30" x14ac:dyDescent="0.25">
      <c r="A96" s="417"/>
      <c r="B96" s="417"/>
      <c r="C96" s="417"/>
      <c r="D96" s="417"/>
      <c r="E96" s="417"/>
      <c r="F96" s="417"/>
      <c r="G96" s="417"/>
      <c r="H96" s="417"/>
      <c r="I96" s="417"/>
      <c r="J96" s="417"/>
      <c r="K96" s="417"/>
      <c r="L96" s="417"/>
      <c r="M96" s="417"/>
      <c r="N96" s="417"/>
      <c r="O96" s="455"/>
      <c r="P96" s="455"/>
      <c r="Q96" s="455"/>
      <c r="R96" s="455"/>
      <c r="S96" s="455"/>
      <c r="T96" s="455"/>
      <c r="U96" s="455"/>
      <c r="V96" s="455"/>
      <c r="W96" s="455"/>
      <c r="X96" s="455"/>
      <c r="Y96" s="455"/>
      <c r="Z96" s="455"/>
      <c r="AA96" s="455"/>
      <c r="AB96" s="455"/>
      <c r="AC96" s="455"/>
      <c r="AD96" s="455"/>
    </row>
    <row r="97" spans="1:30" x14ac:dyDescent="0.25">
      <c r="A97" s="417"/>
      <c r="B97" s="417"/>
      <c r="C97" s="417"/>
      <c r="D97" s="417"/>
      <c r="E97" s="417"/>
      <c r="F97" s="417"/>
      <c r="G97" s="417"/>
      <c r="H97" s="417"/>
      <c r="I97" s="417"/>
      <c r="J97" s="417"/>
      <c r="K97" s="417"/>
      <c r="L97" s="417"/>
      <c r="M97" s="417"/>
      <c r="N97" s="417"/>
      <c r="O97" s="455"/>
      <c r="P97" s="455"/>
      <c r="Q97" s="455"/>
      <c r="R97" s="455"/>
      <c r="S97" s="455"/>
      <c r="T97" s="455"/>
      <c r="U97" s="455"/>
      <c r="V97" s="455"/>
      <c r="W97" s="455"/>
      <c r="X97" s="455"/>
      <c r="Y97" s="455"/>
      <c r="Z97" s="455"/>
      <c r="AA97" s="455"/>
      <c r="AB97" s="455"/>
      <c r="AC97" s="455"/>
      <c r="AD97" s="455"/>
    </row>
    <row r="98" spans="1:30" x14ac:dyDescent="0.25">
      <c r="A98" s="417"/>
      <c r="B98" s="417"/>
      <c r="C98" s="417"/>
      <c r="D98" s="417"/>
      <c r="E98" s="417"/>
      <c r="F98" s="417"/>
      <c r="G98" s="417"/>
      <c r="H98" s="417"/>
      <c r="I98" s="417"/>
      <c r="J98" s="417"/>
      <c r="K98" s="417"/>
      <c r="L98" s="417"/>
      <c r="M98" s="417"/>
      <c r="N98" s="417"/>
      <c r="O98" s="455"/>
      <c r="P98" s="455"/>
      <c r="Q98" s="455"/>
      <c r="R98" s="455"/>
      <c r="S98" s="455"/>
      <c r="T98" s="455"/>
      <c r="U98" s="455"/>
      <c r="V98" s="455"/>
      <c r="W98" s="455"/>
      <c r="X98" s="455"/>
      <c r="Y98" s="455"/>
      <c r="Z98" s="455"/>
      <c r="AA98" s="455"/>
      <c r="AB98" s="455"/>
      <c r="AC98" s="455"/>
      <c r="AD98" s="455"/>
    </row>
    <row r="99" spans="1:30" x14ac:dyDescent="0.25">
      <c r="A99" s="417"/>
      <c r="B99" s="417"/>
      <c r="C99" s="417"/>
      <c r="D99" s="417"/>
      <c r="E99" s="417"/>
      <c r="F99" s="417"/>
      <c r="G99" s="417"/>
      <c r="H99" s="417"/>
      <c r="I99" s="417"/>
      <c r="J99" s="417"/>
      <c r="K99" s="417"/>
      <c r="L99" s="417"/>
      <c r="M99" s="417"/>
      <c r="N99" s="417"/>
      <c r="O99" s="455"/>
      <c r="P99" s="455"/>
      <c r="Q99" s="455"/>
      <c r="R99" s="455"/>
      <c r="S99" s="455"/>
      <c r="T99" s="455"/>
      <c r="U99" s="455"/>
      <c r="V99" s="455"/>
      <c r="W99" s="455"/>
      <c r="X99" s="455"/>
      <c r="Y99" s="455"/>
      <c r="Z99" s="455"/>
      <c r="AA99" s="455"/>
      <c r="AB99" s="455"/>
      <c r="AC99" s="455"/>
      <c r="AD99" s="455"/>
    </row>
    <row r="100" spans="1:30" x14ac:dyDescent="0.25">
      <c r="A100" s="417"/>
      <c r="B100" s="417"/>
      <c r="C100" s="417"/>
      <c r="D100" s="417"/>
      <c r="E100" s="417"/>
      <c r="F100" s="417"/>
      <c r="G100" s="417"/>
      <c r="H100" s="417"/>
      <c r="I100" s="417"/>
      <c r="J100" s="417"/>
      <c r="K100" s="417"/>
      <c r="L100" s="417"/>
      <c r="M100" s="417"/>
      <c r="N100" s="417"/>
      <c r="O100" s="455"/>
      <c r="P100" s="455"/>
      <c r="Q100" s="455"/>
      <c r="R100" s="455"/>
      <c r="S100" s="455"/>
      <c r="T100" s="455"/>
      <c r="U100" s="455"/>
      <c r="V100" s="455"/>
      <c r="W100" s="455"/>
      <c r="X100" s="455"/>
      <c r="Y100" s="455"/>
      <c r="Z100" s="455"/>
      <c r="AA100" s="455"/>
      <c r="AB100" s="455"/>
      <c r="AC100" s="455"/>
      <c r="AD100" s="455"/>
    </row>
    <row r="101" spans="1:30" x14ac:dyDescent="0.25">
      <c r="A101" s="417"/>
      <c r="B101" s="417"/>
      <c r="C101" s="417"/>
      <c r="D101" s="417"/>
      <c r="E101" s="417"/>
      <c r="F101" s="417"/>
      <c r="G101" s="417"/>
      <c r="H101" s="417"/>
      <c r="I101" s="417"/>
      <c r="J101" s="417"/>
      <c r="K101" s="417"/>
      <c r="L101" s="417"/>
      <c r="M101" s="417"/>
      <c r="N101" s="417"/>
      <c r="O101" s="455"/>
      <c r="P101" s="455"/>
      <c r="Q101" s="455"/>
      <c r="R101" s="455"/>
      <c r="S101" s="455"/>
      <c r="T101" s="455"/>
      <c r="U101" s="455"/>
      <c r="V101" s="455"/>
      <c r="W101" s="455"/>
      <c r="X101" s="455"/>
      <c r="Y101" s="455"/>
      <c r="Z101" s="455"/>
      <c r="AA101" s="455"/>
      <c r="AB101" s="455"/>
      <c r="AC101" s="455"/>
      <c r="AD101" s="455"/>
    </row>
    <row r="102" spans="1:30" x14ac:dyDescent="0.25">
      <c r="A102" s="417"/>
      <c r="B102" s="417"/>
      <c r="C102" s="417"/>
      <c r="D102" s="417"/>
      <c r="E102" s="417"/>
      <c r="F102" s="417"/>
      <c r="G102" s="417"/>
      <c r="H102" s="417"/>
      <c r="I102" s="417"/>
      <c r="J102" s="417"/>
      <c r="K102" s="417"/>
      <c r="L102" s="417"/>
      <c r="M102" s="417"/>
      <c r="N102" s="417"/>
      <c r="O102" s="455"/>
      <c r="P102" s="455"/>
      <c r="Q102" s="455"/>
      <c r="R102" s="455"/>
      <c r="S102" s="455"/>
      <c r="T102" s="455"/>
      <c r="U102" s="455"/>
      <c r="V102" s="455"/>
      <c r="W102" s="455"/>
      <c r="X102" s="455"/>
      <c r="Y102" s="455"/>
      <c r="Z102" s="455"/>
      <c r="AA102" s="455"/>
      <c r="AB102" s="455"/>
      <c r="AC102" s="455"/>
      <c r="AD102" s="455"/>
    </row>
    <row r="103" spans="1:30" x14ac:dyDescent="0.25">
      <c r="A103" s="417"/>
      <c r="B103" s="417"/>
      <c r="C103" s="417"/>
      <c r="D103" s="417"/>
      <c r="E103" s="417"/>
      <c r="F103" s="417"/>
      <c r="G103" s="417"/>
      <c r="H103" s="417"/>
      <c r="I103" s="417"/>
      <c r="J103" s="417"/>
      <c r="K103" s="417"/>
      <c r="L103" s="417"/>
      <c r="M103" s="417"/>
      <c r="N103" s="417"/>
      <c r="O103" s="455"/>
      <c r="P103" s="455"/>
      <c r="Q103" s="455"/>
      <c r="R103" s="455"/>
      <c r="S103" s="455"/>
      <c r="T103" s="455"/>
      <c r="U103" s="455"/>
      <c r="V103" s="455"/>
      <c r="W103" s="455"/>
      <c r="X103" s="455"/>
      <c r="Y103" s="455"/>
      <c r="Z103" s="455"/>
      <c r="AA103" s="455"/>
      <c r="AB103" s="455"/>
      <c r="AC103" s="455"/>
      <c r="AD103" s="455"/>
    </row>
    <row r="104" spans="1:30" x14ac:dyDescent="0.25">
      <c r="A104" s="417"/>
      <c r="B104" s="417"/>
      <c r="C104" s="417"/>
      <c r="D104" s="417"/>
      <c r="E104" s="417"/>
      <c r="F104" s="417"/>
      <c r="G104" s="417"/>
      <c r="H104" s="417"/>
      <c r="I104" s="417"/>
      <c r="J104" s="417"/>
      <c r="K104" s="417"/>
      <c r="L104" s="417"/>
      <c r="M104" s="417"/>
      <c r="N104" s="417"/>
      <c r="O104" s="455"/>
      <c r="P104" s="455"/>
      <c r="Q104" s="455"/>
      <c r="R104" s="455"/>
      <c r="S104" s="455"/>
      <c r="T104" s="455"/>
      <c r="U104" s="455"/>
      <c r="V104" s="455"/>
      <c r="W104" s="455"/>
      <c r="X104" s="455"/>
      <c r="Y104" s="455"/>
      <c r="Z104" s="455"/>
      <c r="AA104" s="455"/>
      <c r="AB104" s="455"/>
      <c r="AC104" s="455"/>
      <c r="AD104" s="455"/>
    </row>
    <row r="105" spans="1:30" x14ac:dyDescent="0.25">
      <c r="A105" s="417"/>
      <c r="B105" s="417"/>
      <c r="C105" s="417"/>
      <c r="D105" s="417"/>
      <c r="E105" s="417"/>
      <c r="F105" s="417"/>
      <c r="G105" s="417"/>
      <c r="H105" s="417"/>
      <c r="I105" s="417"/>
      <c r="J105" s="417"/>
      <c r="K105" s="417"/>
      <c r="L105" s="417"/>
      <c r="M105" s="417"/>
      <c r="N105" s="417"/>
      <c r="O105" s="455"/>
      <c r="P105" s="455"/>
      <c r="Q105" s="455"/>
      <c r="R105" s="455"/>
      <c r="S105" s="455"/>
      <c r="T105" s="455"/>
      <c r="U105" s="455"/>
      <c r="V105" s="455"/>
      <c r="W105" s="455"/>
      <c r="X105" s="455"/>
      <c r="Y105" s="455"/>
      <c r="Z105" s="455"/>
      <c r="AA105" s="455"/>
      <c r="AB105" s="455"/>
      <c r="AC105" s="455"/>
      <c r="AD105" s="455"/>
    </row>
    <row r="106" spans="1:30" x14ac:dyDescent="0.25">
      <c r="A106" s="417"/>
      <c r="B106" s="417"/>
      <c r="C106" s="417"/>
      <c r="D106" s="417"/>
      <c r="E106" s="417"/>
      <c r="F106" s="417"/>
      <c r="G106" s="417"/>
      <c r="H106" s="417"/>
      <c r="I106" s="417"/>
      <c r="J106" s="417"/>
      <c r="K106" s="417"/>
      <c r="L106" s="417"/>
      <c r="M106" s="417"/>
      <c r="N106" s="417"/>
      <c r="O106" s="455"/>
      <c r="P106" s="455"/>
      <c r="Q106" s="455"/>
      <c r="R106" s="455"/>
      <c r="S106" s="455"/>
      <c r="T106" s="455"/>
      <c r="U106" s="455"/>
      <c r="V106" s="455"/>
      <c r="W106" s="455"/>
      <c r="X106" s="455"/>
      <c r="Y106" s="455"/>
      <c r="Z106" s="455"/>
      <c r="AA106" s="455"/>
      <c r="AB106" s="455"/>
      <c r="AC106" s="455"/>
      <c r="AD106" s="455"/>
    </row>
    <row r="107" spans="1:30" x14ac:dyDescent="0.25">
      <c r="A107" s="417"/>
      <c r="B107" s="417"/>
      <c r="C107" s="417"/>
      <c r="D107" s="417"/>
      <c r="E107" s="417"/>
      <c r="F107" s="417"/>
      <c r="G107" s="417"/>
      <c r="H107" s="417"/>
      <c r="I107" s="417"/>
      <c r="J107" s="417"/>
      <c r="K107" s="417"/>
      <c r="L107" s="417"/>
      <c r="M107" s="417"/>
      <c r="N107" s="417"/>
      <c r="O107" s="455"/>
      <c r="P107" s="455"/>
      <c r="Q107" s="455"/>
      <c r="R107" s="455"/>
      <c r="S107" s="455"/>
      <c r="T107" s="455"/>
      <c r="U107" s="455"/>
      <c r="V107" s="455"/>
      <c r="W107" s="455"/>
      <c r="X107" s="455"/>
      <c r="Y107" s="455" t="s">
        <v>200</v>
      </c>
      <c r="Z107" s="455"/>
      <c r="AA107" s="455"/>
      <c r="AB107" s="455"/>
      <c r="AC107" s="455"/>
      <c r="AD107" s="455"/>
    </row>
  </sheetData>
  <sheetProtection password="C730" sheet="1" objects="1" scenarios="1"/>
  <mergeCells count="49">
    <mergeCell ref="T8:W9"/>
    <mergeCell ref="C9:H9"/>
    <mergeCell ref="C10:D10"/>
    <mergeCell ref="E10:F11"/>
    <mergeCell ref="F18:H18"/>
    <mergeCell ref="G10:H10"/>
    <mergeCell ref="C11:D11"/>
    <mergeCell ref="G11:H11"/>
    <mergeCell ref="C12:D12"/>
    <mergeCell ref="E12:H12"/>
    <mergeCell ref="F13:H13"/>
    <mergeCell ref="F14:H14"/>
    <mergeCell ref="C15:D15"/>
    <mergeCell ref="E15:H15"/>
    <mergeCell ref="F16:H16"/>
    <mergeCell ref="C4:I4"/>
    <mergeCell ref="Q4:R4"/>
    <mergeCell ref="C5:I5"/>
    <mergeCell ref="C8:G8"/>
    <mergeCell ref="H8:N8"/>
    <mergeCell ref="P9:R21"/>
    <mergeCell ref="F17:H17"/>
    <mergeCell ref="C21:D21"/>
    <mergeCell ref="E21:H21"/>
    <mergeCell ref="F22:H22"/>
    <mergeCell ref="F23:H23"/>
    <mergeCell ref="F19:H19"/>
    <mergeCell ref="C38:I40"/>
    <mergeCell ref="C44:M44"/>
    <mergeCell ref="D34:K34"/>
    <mergeCell ref="C36:M36"/>
    <mergeCell ref="C37:M37"/>
    <mergeCell ref="D35:K35"/>
    <mergeCell ref="P22:R32"/>
    <mergeCell ref="D32:K32"/>
    <mergeCell ref="D33:K33"/>
    <mergeCell ref="L32:M32"/>
    <mergeCell ref="L33:M33"/>
    <mergeCell ref="C27:D27"/>
    <mergeCell ref="E27:H27"/>
    <mergeCell ref="F28:H28"/>
    <mergeCell ref="C29:H29"/>
    <mergeCell ref="C31:M31"/>
    <mergeCell ref="C24:D24"/>
    <mergeCell ref="E24:H24"/>
    <mergeCell ref="C25:D25"/>
    <mergeCell ref="E25:H25"/>
    <mergeCell ref="C26:D26"/>
    <mergeCell ref="E26:H26"/>
  </mergeCells>
  <conditionalFormatting sqref="C21:H21 M21">
    <cfRule type="expression" dxfId="21" priority="24">
      <formula>SUMM($N$22:$N$23)&gt;0</formula>
    </cfRule>
  </conditionalFormatting>
  <conditionalFormatting sqref="C12:M12">
    <cfRule type="expression" dxfId="20" priority="25">
      <formula>SUM($N$13:$N$14)&gt;0</formula>
    </cfRule>
  </conditionalFormatting>
  <conditionalFormatting sqref="C15:H15 M15">
    <cfRule type="expression" dxfId="19" priority="26">
      <formula>SUM($N$16:$N$18)&gt;0</formula>
    </cfRule>
  </conditionalFormatting>
  <conditionalFormatting sqref="C27:H27 M27">
    <cfRule type="expression" dxfId="18" priority="27">
      <formula>SUM($N$28:$N$28)&gt;0</formula>
    </cfRule>
  </conditionalFormatting>
  <dataValidations disablePrompts="1" count="1">
    <dataValidation allowBlank="1" showErrorMessage="1" promptTitle="Hinweis:" prompt="Wählen Sie im Dropdown-menü das Tabellenblatt an und klicken Sie anschließend auf den Link." sqref="Q4:R4"/>
  </dataValidations>
  <hyperlinks>
    <hyperlink ref="L33:M33" r:id="rId1" display="zur Ausfüllhilfe"/>
    <hyperlink ref="L32:M32" r:id="rId2" display="easy-online-Formular"/>
  </hyperlinks>
  <pageMargins left="0.39370078740157483" right="0.19685039370078741" top="0.19685039370078741" bottom="0.19685039370078741" header="0.31496062992125984" footer="0.31496062992125984"/>
  <pageSetup paperSize="9" scale="91" orientation="portrait" r:id="rId3"/>
  <drawing r:id="rId4"/>
  <extLst>
    <ext xmlns:x14="http://schemas.microsoft.com/office/spreadsheetml/2009/9/main" uri="{78C0D931-6437-407d-A8EE-F0AAD7539E65}">
      <x14:conditionalFormattings>
        <x14:conditionalFormatting xmlns:xm="http://schemas.microsoft.com/office/excel/2006/main">
          <x14:cfRule type="expression" priority="15" id="{140ED377-D294-4EBD-A0F7-702C7238BCDA}">
            <xm:f>menu!$V$7&gt;0</xm:f>
            <x14:dxf>
              <font>
                <color rgb="FFFF0000"/>
              </font>
            </x14:dxf>
          </x14:cfRule>
          <xm:sqref>C16:H16 M16</xm:sqref>
        </x14:conditionalFormatting>
        <x14:conditionalFormatting xmlns:xm="http://schemas.microsoft.com/office/excel/2006/main">
          <x14:cfRule type="expression" priority="16" id="{F0CBB9DB-CCB8-4789-8DF5-52EBEC32A942}">
            <xm:f>menu!$V$9&gt;0</xm:f>
            <x14:dxf>
              <font>
                <color rgb="FFFF0000"/>
              </font>
            </x14:dxf>
          </x14:cfRule>
          <xm:sqref>F17:M17 F28:M28 F14:M14</xm:sqref>
        </x14:conditionalFormatting>
        <x14:conditionalFormatting xmlns:xm="http://schemas.microsoft.com/office/excel/2006/main">
          <x14:cfRule type="expression" priority="17" id="{0FB3AFF4-3280-458A-AF6A-FACF20329C88}">
            <xm:f>menu!$V$10&gt;0</xm:f>
            <x14:dxf>
              <font>
                <color rgb="FFFF0000"/>
              </font>
            </x14:dxf>
          </x14:cfRule>
          <xm:sqref>F18:M18</xm:sqref>
        </x14:conditionalFormatting>
        <x14:conditionalFormatting xmlns:xm="http://schemas.microsoft.com/office/excel/2006/main">
          <x14:cfRule type="expression" priority="18" id="{BBB3C1AE-30B9-4462-94B6-76014465B0D8}">
            <xm:f>menu!$V$7&gt;0</xm:f>
            <x14:dxf>
              <font>
                <color rgb="FFFF0000"/>
              </font>
            </x14:dxf>
          </x14:cfRule>
          <xm:sqref>C22:H22 M22</xm:sqref>
        </x14:conditionalFormatting>
        <x14:conditionalFormatting xmlns:xm="http://schemas.microsoft.com/office/excel/2006/main">
          <x14:cfRule type="expression" priority="19" id="{F1C64709-0900-4E72-960A-BFADE83DDE06}">
            <xm:f>menu!$V$5&gt;0</xm:f>
            <x14:dxf>
              <font>
                <color rgb="FFFF0000"/>
              </font>
            </x14:dxf>
          </x14:cfRule>
          <xm:sqref>F23:M23</xm:sqref>
        </x14:conditionalFormatting>
        <x14:conditionalFormatting xmlns:xm="http://schemas.microsoft.com/office/excel/2006/main">
          <x14:cfRule type="expression" priority="22" id="{800DA028-E776-4E0D-A003-2D922078C4B7}">
            <xm:f>menu!$V$6&gt;0</xm:f>
            <x14:dxf>
              <font>
                <color rgb="FFFF0000"/>
              </font>
            </x14:dxf>
          </x14:cfRule>
          <xm:sqref>E26:M26</xm:sqref>
        </x14:conditionalFormatting>
        <x14:conditionalFormatting xmlns:xm="http://schemas.microsoft.com/office/excel/2006/main">
          <x14:cfRule type="expression" priority="23" id="{FD1DCC52-26B4-4E6A-A307-AF98ED4FF417}">
            <xm:f>menu!$V$9&gt;0</xm:f>
            <x14:dxf>
              <font>
                <color rgb="FFFF0000"/>
              </font>
            </x14:dxf>
          </x14:cfRule>
          <xm:sqref>C28:E28 M28</xm:sqref>
        </x14:conditionalFormatting>
        <x14:conditionalFormatting xmlns:xm="http://schemas.microsoft.com/office/excel/2006/main">
          <x14:cfRule type="expression" priority="7" id="{AED69C7A-FE40-42F3-B096-E7819294443F}">
            <xm:f>menu!$V$7&gt;0</xm:f>
            <x14:dxf>
              <font>
                <color rgb="FFFF0000"/>
              </font>
            </x14:dxf>
          </x14:cfRule>
          <xm:sqref>F13:M13 F16:M16 F22:M22</xm:sqref>
        </x14:conditionalFormatting>
        <x14:conditionalFormatting xmlns:xm="http://schemas.microsoft.com/office/excel/2006/main">
          <x14:cfRule type="expression" priority="6" id="{F395E1AD-67EB-4BBC-B9B6-F82638655DF0}">
            <xm:f>'weitere Sachausgaben'!$O$12&gt;0</xm:f>
            <x14:dxf>
              <font>
                <color rgb="FFFF0000"/>
              </font>
            </x14:dxf>
          </x14:cfRule>
          <xm:sqref>E24:M25</xm:sqref>
        </x14:conditionalFormatting>
        <x14:conditionalFormatting xmlns:xm="http://schemas.microsoft.com/office/excel/2006/main">
          <x14:cfRule type="expression" priority="5" id="{7ECF4230-37A0-4A78-AC5F-2E87B7D2EE18}">
            <xm:f>menu!$V$4&gt;0</xm:f>
            <x14:dxf>
              <font>
                <color rgb="FFFF0000"/>
              </font>
            </x14:dxf>
          </x14:cfRule>
          <xm:sqref>E10:M11</xm:sqref>
        </x14:conditionalFormatting>
        <x14:conditionalFormatting xmlns:xm="http://schemas.microsoft.com/office/excel/2006/main">
          <x14:cfRule type="expression" priority="4" id="{5F267194-31D7-4632-B48B-C49000BAA1D9}">
            <xm:f>menu!$V$8&gt;0</xm:f>
            <x14:dxf>
              <font>
                <color rgb="FFFF0000"/>
              </font>
            </x14:dxf>
          </x14:cfRule>
          <xm:sqref>F20:M20</xm:sqref>
        </x14:conditionalFormatting>
        <x14:conditionalFormatting xmlns:xm="http://schemas.microsoft.com/office/excel/2006/main">
          <x14:cfRule type="expression" priority="1" id="{BB80A5E3-893E-4E6E-918F-7F262F1F1E5D}">
            <xm:f>menu!$V$11&gt;0</xm:f>
            <x14:dxf>
              <font>
                <color rgb="FFFF0000"/>
              </font>
            </x14:dxf>
          </x14:cfRule>
          <xm:sqref>F19:M19</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AC100"/>
  <sheetViews>
    <sheetView showGridLines="0" showRowColHeaders="0" zoomScale="90" zoomScaleNormal="90" workbookViewId="0">
      <selection activeCell="E15" sqref="E15:J15"/>
    </sheetView>
  </sheetViews>
  <sheetFormatPr baseColWidth="10" defaultColWidth="11.42578125" defaultRowHeight="12" x14ac:dyDescent="0.2"/>
  <cols>
    <col min="1" max="2" width="2.28515625" style="69" customWidth="1"/>
    <col min="3" max="3" width="4.28515625" style="69" customWidth="1"/>
    <col min="4" max="4" width="8.5703125" style="69" customWidth="1"/>
    <col min="5" max="5" width="24.28515625" style="69" customWidth="1"/>
    <col min="6" max="8" width="12.42578125" style="69" customWidth="1"/>
    <col min="9" max="9" width="7.7109375" style="69" customWidth="1"/>
    <col min="10" max="10" width="8.42578125" style="69" customWidth="1"/>
    <col min="11" max="11" width="2.28515625" style="69" customWidth="1"/>
    <col min="12" max="12" width="1.85546875" style="69" customWidth="1"/>
    <col min="13" max="13" width="38.42578125" style="69" customWidth="1"/>
    <col min="14" max="14" width="2.28515625" style="69" customWidth="1"/>
    <col min="15" max="16384" width="11.42578125" style="69"/>
  </cols>
  <sheetData>
    <row r="1" spans="1:29" x14ac:dyDescent="0.2">
      <c r="A1" s="441" t="s">
        <v>200</v>
      </c>
      <c r="B1" s="441"/>
      <c r="C1" s="441"/>
      <c r="D1" s="441"/>
      <c r="E1" s="441"/>
      <c r="F1" s="441"/>
      <c r="G1" s="441"/>
      <c r="H1" s="441"/>
      <c r="I1" s="441"/>
      <c r="J1" s="441"/>
      <c r="K1" s="441"/>
      <c r="L1" s="441"/>
      <c r="M1" s="441"/>
      <c r="N1" s="441"/>
      <c r="O1" s="441"/>
      <c r="P1" s="441"/>
      <c r="Q1" s="441"/>
      <c r="R1" s="441"/>
      <c r="S1" s="441"/>
      <c r="T1" s="441"/>
      <c r="U1" s="441"/>
      <c r="V1" s="441"/>
      <c r="W1" s="441"/>
      <c r="X1" s="441"/>
      <c r="Y1" s="441"/>
      <c r="Z1" s="441"/>
      <c r="AA1" s="441"/>
      <c r="AB1" s="441"/>
      <c r="AC1" s="441"/>
    </row>
    <row r="2" spans="1:29" x14ac:dyDescent="0.2">
      <c r="A2" s="441"/>
      <c r="B2" s="203"/>
      <c r="C2" s="203"/>
      <c r="D2" s="203"/>
      <c r="E2" s="203"/>
      <c r="F2" s="203"/>
      <c r="G2" s="203"/>
      <c r="H2" s="203"/>
      <c r="I2" s="203"/>
      <c r="J2" s="203"/>
      <c r="K2" s="203"/>
      <c r="L2" s="441"/>
      <c r="M2" s="441"/>
      <c r="N2" s="441"/>
      <c r="O2" s="441"/>
      <c r="P2" s="441"/>
      <c r="Q2" s="441"/>
      <c r="R2" s="441"/>
      <c r="S2" s="441"/>
      <c r="T2" s="441"/>
      <c r="U2" s="441"/>
      <c r="V2" s="441"/>
      <c r="W2" s="441"/>
      <c r="X2" s="441"/>
      <c r="Y2" s="441"/>
      <c r="Z2" s="441"/>
      <c r="AA2" s="441"/>
      <c r="AB2" s="441"/>
      <c r="AC2" s="441"/>
    </row>
    <row r="3" spans="1:29" ht="17.25" customHeight="1" x14ac:dyDescent="0.2">
      <c r="A3" s="441"/>
      <c r="B3" s="203"/>
      <c r="C3" s="1045" t="s">
        <v>164</v>
      </c>
      <c r="D3" s="1045"/>
      <c r="E3" s="1045"/>
      <c r="F3" s="87"/>
      <c r="G3" s="87"/>
      <c r="H3" s="87"/>
      <c r="I3" s="87"/>
      <c r="J3" s="87"/>
      <c r="K3" s="232"/>
      <c r="L3" s="456"/>
      <c r="M3" s="456"/>
      <c r="N3" s="456"/>
      <c r="O3" s="456"/>
      <c r="P3" s="441"/>
      <c r="Q3" s="441"/>
      <c r="R3" s="441"/>
      <c r="S3" s="441"/>
      <c r="T3" s="441"/>
      <c r="U3" s="441"/>
      <c r="V3" s="441"/>
      <c r="W3" s="441"/>
      <c r="X3" s="441"/>
      <c r="Y3" s="441"/>
      <c r="Z3" s="441"/>
      <c r="AA3" s="441"/>
      <c r="AB3" s="441"/>
      <c r="AC3" s="441"/>
    </row>
    <row r="4" spans="1:29" ht="18.75" customHeight="1" x14ac:dyDescent="0.2">
      <c r="A4" s="441"/>
      <c r="B4" s="203"/>
      <c r="C4" s="1045"/>
      <c r="D4" s="1045"/>
      <c r="E4" s="1045"/>
      <c r="F4" s="87"/>
      <c r="G4" s="87"/>
      <c r="H4" s="87"/>
      <c r="I4" s="87"/>
      <c r="J4" s="87"/>
      <c r="K4" s="192"/>
      <c r="L4" s="451"/>
      <c r="M4" s="451"/>
      <c r="N4" s="451"/>
      <c r="O4" s="451"/>
      <c r="P4" s="441"/>
      <c r="Q4" s="441"/>
      <c r="R4" s="441"/>
      <c r="S4" s="441"/>
      <c r="T4" s="441"/>
      <c r="U4" s="441"/>
      <c r="V4" s="441"/>
      <c r="W4" s="441"/>
      <c r="X4" s="441"/>
      <c r="Y4" s="441"/>
      <c r="Z4" s="441"/>
      <c r="AA4" s="441"/>
      <c r="AB4" s="441"/>
      <c r="AC4" s="441"/>
    </row>
    <row r="5" spans="1:29" ht="15" customHeight="1" x14ac:dyDescent="0.2">
      <c r="A5" s="441"/>
      <c r="B5" s="203"/>
      <c r="C5" s="1046" t="s">
        <v>166</v>
      </c>
      <c r="D5" s="1046"/>
      <c r="E5" s="1047" t="s">
        <v>64</v>
      </c>
      <c r="F5" s="1047"/>
      <c r="G5" s="1047"/>
      <c r="H5" s="1047"/>
      <c r="I5" s="1047"/>
      <c r="J5" s="1047"/>
      <c r="K5" s="204"/>
      <c r="L5" s="457"/>
      <c r="M5" s="1044" t="e">
        <f>IF(#REF!&lt;&gt;"",Texte!A45,"")</f>
        <v>#REF!</v>
      </c>
      <c r="N5" s="441"/>
      <c r="O5" s="441"/>
      <c r="P5" s="441"/>
      <c r="Q5" s="441"/>
      <c r="R5" s="441"/>
      <c r="S5" s="441"/>
      <c r="T5" s="441"/>
      <c r="U5" s="441"/>
      <c r="V5" s="441"/>
      <c r="W5" s="441"/>
      <c r="X5" s="441"/>
      <c r="Y5" s="441"/>
      <c r="Z5" s="441"/>
      <c r="AA5" s="441"/>
      <c r="AB5" s="441"/>
      <c r="AC5" s="441"/>
    </row>
    <row r="6" spans="1:29" ht="23.25" customHeight="1" x14ac:dyDescent="0.2">
      <c r="A6" s="441"/>
      <c r="B6" s="203"/>
      <c r="C6" s="1050"/>
      <c r="D6" s="1050"/>
      <c r="E6" s="1050"/>
      <c r="F6" s="1050"/>
      <c r="G6" s="1050"/>
      <c r="H6" s="1050"/>
      <c r="I6" s="1050"/>
      <c r="J6" s="1050"/>
      <c r="K6" s="203"/>
      <c r="L6" s="441"/>
      <c r="M6" s="1044"/>
      <c r="N6" s="441"/>
      <c r="O6" s="441"/>
      <c r="P6" s="441"/>
      <c r="Q6" s="441"/>
      <c r="R6" s="441"/>
      <c r="S6" s="441"/>
      <c r="T6" s="441"/>
      <c r="U6" s="441"/>
      <c r="V6" s="441"/>
      <c r="W6" s="441"/>
      <c r="X6" s="441"/>
      <c r="Y6" s="441"/>
      <c r="Z6" s="441"/>
      <c r="AA6" s="441"/>
      <c r="AB6" s="441"/>
      <c r="AC6" s="441"/>
    </row>
    <row r="7" spans="1:29" ht="23.25" customHeight="1" x14ac:dyDescent="0.2">
      <c r="A7" s="441"/>
      <c r="B7" s="203"/>
      <c r="C7" s="1050"/>
      <c r="D7" s="1050"/>
      <c r="E7" s="1050"/>
      <c r="F7" s="1050"/>
      <c r="G7" s="1050"/>
      <c r="H7" s="1050"/>
      <c r="I7" s="1050"/>
      <c r="J7" s="1050"/>
      <c r="K7" s="205"/>
      <c r="L7" s="441"/>
      <c r="M7" s="1044"/>
      <c r="N7" s="441"/>
      <c r="O7" s="441"/>
      <c r="P7" s="441"/>
      <c r="Q7" s="441"/>
      <c r="R7" s="441"/>
      <c r="S7" s="441"/>
      <c r="T7" s="441"/>
      <c r="U7" s="441"/>
      <c r="V7" s="441"/>
      <c r="W7" s="441"/>
      <c r="X7" s="441"/>
      <c r="Y7" s="441"/>
      <c r="Z7" s="441"/>
      <c r="AA7" s="441"/>
      <c r="AB7" s="441"/>
      <c r="AC7" s="441"/>
    </row>
    <row r="8" spans="1:29" ht="23.25" customHeight="1" x14ac:dyDescent="0.2">
      <c r="A8" s="441"/>
      <c r="B8" s="203"/>
      <c r="C8" s="1050"/>
      <c r="D8" s="1050"/>
      <c r="E8" s="1050"/>
      <c r="F8" s="1050"/>
      <c r="G8" s="1050"/>
      <c r="H8" s="1050"/>
      <c r="I8" s="1050"/>
      <c r="J8" s="1050"/>
      <c r="K8" s="205"/>
      <c r="L8" s="441"/>
      <c r="M8" s="1044"/>
      <c r="N8" s="441"/>
      <c r="O8" s="441"/>
      <c r="P8" s="441"/>
      <c r="Q8" s="441"/>
      <c r="R8" s="441"/>
      <c r="S8" s="441"/>
      <c r="T8" s="441"/>
      <c r="U8" s="441"/>
      <c r="V8" s="441"/>
      <c r="W8" s="441"/>
      <c r="X8" s="441"/>
      <c r="Y8" s="441"/>
      <c r="Z8" s="441"/>
      <c r="AA8" s="441"/>
      <c r="AB8" s="441"/>
      <c r="AC8" s="441"/>
    </row>
    <row r="9" spans="1:29" s="78" customFormat="1" ht="22.9" customHeight="1" x14ac:dyDescent="0.2">
      <c r="A9" s="442"/>
      <c r="B9" s="205"/>
      <c r="C9" s="1050"/>
      <c r="D9" s="1050"/>
      <c r="E9" s="1050"/>
      <c r="F9" s="1050"/>
      <c r="G9" s="1050"/>
      <c r="H9" s="1050"/>
      <c r="I9" s="1050"/>
      <c r="J9" s="1050"/>
      <c r="K9" s="205"/>
      <c r="L9" s="442"/>
      <c r="M9" s="1044"/>
      <c r="N9" s="442"/>
      <c r="O9" s="442"/>
      <c r="P9" s="442"/>
      <c r="Q9" s="442"/>
      <c r="R9" s="442"/>
      <c r="S9" s="442"/>
      <c r="T9" s="442"/>
      <c r="U9" s="442"/>
      <c r="V9" s="442"/>
      <c r="W9" s="442"/>
      <c r="X9" s="442"/>
      <c r="Y9" s="442"/>
      <c r="Z9" s="442"/>
      <c r="AA9" s="442"/>
      <c r="AB9" s="442"/>
      <c r="AC9" s="442"/>
    </row>
    <row r="10" spans="1:29" ht="22.9" customHeight="1" x14ac:dyDescent="0.2">
      <c r="A10" s="441"/>
      <c r="B10" s="203"/>
      <c r="C10" s="1050"/>
      <c r="D10" s="1050"/>
      <c r="E10" s="1050"/>
      <c r="F10" s="1050"/>
      <c r="G10" s="1050"/>
      <c r="H10" s="1050"/>
      <c r="I10" s="1050"/>
      <c r="J10" s="1050"/>
      <c r="K10" s="207"/>
      <c r="L10" s="444"/>
      <c r="M10" s="441"/>
      <c r="N10" s="441"/>
      <c r="O10" s="441"/>
      <c r="P10" s="441"/>
      <c r="Q10" s="441"/>
      <c r="R10" s="441"/>
      <c r="S10" s="441"/>
      <c r="T10" s="441"/>
      <c r="U10" s="441"/>
      <c r="V10" s="441"/>
      <c r="W10" s="441"/>
      <c r="X10" s="441"/>
      <c r="Y10" s="441"/>
      <c r="Z10" s="441"/>
      <c r="AA10" s="441"/>
      <c r="AB10" s="441"/>
      <c r="AC10" s="441"/>
    </row>
    <row r="11" spans="1:29" ht="23.25" customHeight="1" x14ac:dyDescent="0.2">
      <c r="A11" s="441"/>
      <c r="B11" s="205"/>
      <c r="C11" s="1050"/>
      <c r="D11" s="1050"/>
      <c r="E11" s="1050"/>
      <c r="F11" s="1050"/>
      <c r="G11" s="1050"/>
      <c r="H11" s="1050"/>
      <c r="I11" s="1050"/>
      <c r="J11" s="1050"/>
      <c r="K11" s="208"/>
      <c r="L11" s="458"/>
      <c r="M11" s="442"/>
      <c r="N11" s="442"/>
      <c r="O11" s="441"/>
      <c r="P11" s="441"/>
      <c r="Q11" s="441"/>
      <c r="R11" s="441"/>
      <c r="S11" s="441"/>
      <c r="T11" s="441"/>
      <c r="U11" s="441"/>
      <c r="V11" s="441"/>
      <c r="W11" s="441"/>
      <c r="X11" s="441"/>
      <c r="Y11" s="441"/>
      <c r="Z11" s="441"/>
      <c r="AA11" s="441"/>
      <c r="AB11" s="441"/>
      <c r="AC11" s="441"/>
    </row>
    <row r="12" spans="1:29" ht="12" customHeight="1" x14ac:dyDescent="0.2">
      <c r="A12" s="441"/>
      <c r="B12" s="205"/>
      <c r="C12" s="1050"/>
      <c r="D12" s="1050"/>
      <c r="E12" s="1050"/>
      <c r="F12" s="1050"/>
      <c r="G12" s="1050"/>
      <c r="H12" s="1050"/>
      <c r="I12" s="1050"/>
      <c r="J12" s="1050"/>
      <c r="K12" s="209"/>
      <c r="L12" s="459"/>
      <c r="M12" s="460"/>
      <c r="N12" s="442"/>
      <c r="O12" s="441"/>
      <c r="P12" s="441"/>
      <c r="Q12" s="441"/>
      <c r="R12" s="441"/>
      <c r="S12" s="441"/>
      <c r="T12" s="441"/>
      <c r="U12" s="441"/>
      <c r="V12" s="441"/>
      <c r="W12" s="441"/>
      <c r="X12" s="441"/>
      <c r="Y12" s="441"/>
      <c r="Z12" s="441"/>
      <c r="AA12" s="441"/>
      <c r="AB12" s="441"/>
      <c r="AC12" s="441"/>
    </row>
    <row r="13" spans="1:29" ht="12" customHeight="1" x14ac:dyDescent="0.2">
      <c r="A13" s="441"/>
      <c r="B13" s="205"/>
      <c r="C13" s="1050"/>
      <c r="D13" s="1050"/>
      <c r="E13" s="1050"/>
      <c r="F13" s="1050"/>
      <c r="G13" s="1050"/>
      <c r="H13" s="1050"/>
      <c r="I13" s="1050"/>
      <c r="J13" s="1050"/>
      <c r="K13" s="209"/>
      <c r="L13" s="459"/>
      <c r="M13" s="460"/>
      <c r="N13" s="442"/>
      <c r="O13" s="441"/>
      <c r="P13" s="441"/>
      <c r="Q13" s="441"/>
      <c r="R13" s="441"/>
      <c r="S13" s="441"/>
      <c r="T13" s="441"/>
      <c r="U13" s="441"/>
      <c r="V13" s="441"/>
      <c r="W13" s="441"/>
      <c r="X13" s="441"/>
      <c r="Y13" s="441"/>
      <c r="Z13" s="441"/>
      <c r="AA13" s="441"/>
      <c r="AB13" s="441"/>
      <c r="AC13" s="441"/>
    </row>
    <row r="14" spans="1:29" ht="3.75" customHeight="1" x14ac:dyDescent="0.2">
      <c r="A14" s="441"/>
      <c r="B14" s="205"/>
      <c r="C14" s="206"/>
      <c r="D14" s="206"/>
      <c r="E14" s="206"/>
      <c r="F14" s="206"/>
      <c r="G14" s="206"/>
      <c r="H14" s="206"/>
      <c r="I14" s="206"/>
      <c r="J14" s="206"/>
      <c r="K14" s="209"/>
      <c r="L14" s="459"/>
      <c r="M14" s="460"/>
      <c r="N14" s="442"/>
      <c r="O14" s="441"/>
      <c r="P14" s="441"/>
      <c r="Q14" s="441"/>
      <c r="R14" s="441"/>
      <c r="S14" s="441"/>
      <c r="T14" s="441"/>
      <c r="U14" s="441"/>
      <c r="V14" s="441"/>
      <c r="W14" s="441"/>
      <c r="X14" s="441"/>
      <c r="Y14" s="441"/>
      <c r="Z14" s="441"/>
      <c r="AA14" s="441"/>
      <c r="AB14" s="441"/>
      <c r="AC14" s="441"/>
    </row>
    <row r="15" spans="1:29" ht="15" customHeight="1" x14ac:dyDescent="0.2">
      <c r="A15" s="441"/>
      <c r="B15" s="205"/>
      <c r="C15" s="1046" t="s">
        <v>166</v>
      </c>
      <c r="D15" s="1046"/>
      <c r="E15" s="1047" t="s">
        <v>64</v>
      </c>
      <c r="F15" s="1047"/>
      <c r="G15" s="1047"/>
      <c r="H15" s="1047"/>
      <c r="I15" s="1047"/>
      <c r="J15" s="1047"/>
      <c r="K15" s="209"/>
      <c r="L15" s="459"/>
      <c r="M15" s="460"/>
      <c r="N15" s="442"/>
      <c r="O15" s="441"/>
      <c r="P15" s="441"/>
      <c r="Q15" s="441"/>
      <c r="R15" s="441"/>
      <c r="S15" s="441"/>
      <c r="T15" s="441"/>
      <c r="U15" s="441"/>
      <c r="V15" s="441"/>
      <c r="W15" s="441"/>
      <c r="X15" s="441"/>
      <c r="Y15" s="441"/>
      <c r="Z15" s="441"/>
      <c r="AA15" s="441"/>
      <c r="AB15" s="441"/>
      <c r="AC15" s="441"/>
    </row>
    <row r="16" spans="1:29" ht="23.25" customHeight="1" x14ac:dyDescent="0.2">
      <c r="A16" s="441"/>
      <c r="B16" s="205"/>
      <c r="C16" s="1050"/>
      <c r="D16" s="1050"/>
      <c r="E16" s="1050"/>
      <c r="F16" s="1050"/>
      <c r="G16" s="1050"/>
      <c r="H16" s="1050"/>
      <c r="I16" s="1050"/>
      <c r="J16" s="1050"/>
      <c r="K16" s="209"/>
      <c r="L16" s="459"/>
      <c r="M16" s="460"/>
      <c r="N16" s="442"/>
      <c r="O16" s="441"/>
      <c r="P16" s="441"/>
      <c r="Q16" s="441"/>
      <c r="R16" s="441"/>
      <c r="S16" s="441"/>
      <c r="T16" s="441"/>
      <c r="U16" s="441"/>
      <c r="V16" s="441"/>
      <c r="W16" s="441"/>
      <c r="X16" s="441"/>
      <c r="Y16" s="441"/>
      <c r="Z16" s="441"/>
      <c r="AA16" s="441"/>
      <c r="AB16" s="441"/>
      <c r="AC16" s="441"/>
    </row>
    <row r="17" spans="1:29" ht="23.25" customHeight="1" x14ac:dyDescent="0.2">
      <c r="A17" s="441"/>
      <c r="B17" s="205"/>
      <c r="C17" s="1050"/>
      <c r="D17" s="1050"/>
      <c r="E17" s="1050"/>
      <c r="F17" s="1050"/>
      <c r="G17" s="1050"/>
      <c r="H17" s="1050"/>
      <c r="I17" s="1050"/>
      <c r="J17" s="1050"/>
      <c r="K17" s="210"/>
      <c r="L17" s="461"/>
      <c r="M17" s="462"/>
      <c r="N17" s="442"/>
      <c r="O17" s="441"/>
      <c r="P17" s="441"/>
      <c r="Q17" s="441"/>
      <c r="R17" s="441"/>
      <c r="S17" s="441"/>
      <c r="T17" s="441"/>
      <c r="U17" s="441"/>
      <c r="V17" s="441"/>
      <c r="W17" s="441"/>
      <c r="X17" s="441"/>
      <c r="Y17" s="441"/>
      <c r="Z17" s="441"/>
      <c r="AA17" s="441"/>
      <c r="AB17" s="441"/>
      <c r="AC17" s="441"/>
    </row>
    <row r="18" spans="1:29" ht="23.25" customHeight="1" x14ac:dyDescent="0.2">
      <c r="A18" s="441"/>
      <c r="B18" s="203"/>
      <c r="C18" s="1050"/>
      <c r="D18" s="1050"/>
      <c r="E18" s="1050"/>
      <c r="F18" s="1050"/>
      <c r="G18" s="1050"/>
      <c r="H18" s="1050"/>
      <c r="I18" s="1050"/>
      <c r="J18" s="1050"/>
      <c r="K18" s="211"/>
      <c r="L18" s="463"/>
      <c r="M18" s="462"/>
      <c r="N18" s="442"/>
      <c r="O18" s="441"/>
      <c r="P18" s="441"/>
      <c r="Q18" s="441"/>
      <c r="R18" s="441"/>
      <c r="S18" s="441"/>
      <c r="T18" s="441"/>
      <c r="U18" s="441"/>
      <c r="V18" s="441"/>
      <c r="W18" s="441"/>
      <c r="X18" s="441"/>
      <c r="Y18" s="441"/>
      <c r="Z18" s="441"/>
      <c r="AA18" s="441"/>
      <c r="AB18" s="441"/>
      <c r="AC18" s="441"/>
    </row>
    <row r="19" spans="1:29" ht="22.9" customHeight="1" x14ac:dyDescent="0.2">
      <c r="A19" s="441"/>
      <c r="B19" s="203"/>
      <c r="C19" s="1050"/>
      <c r="D19" s="1050"/>
      <c r="E19" s="1050"/>
      <c r="F19" s="1050"/>
      <c r="G19" s="1050"/>
      <c r="H19" s="1050"/>
      <c r="I19" s="1050"/>
      <c r="J19" s="1050"/>
      <c r="K19" s="211"/>
      <c r="L19" s="463"/>
      <c r="M19" s="462"/>
      <c r="N19" s="442"/>
      <c r="O19" s="441"/>
      <c r="P19" s="441"/>
      <c r="Q19" s="441"/>
      <c r="R19" s="441"/>
      <c r="S19" s="441"/>
      <c r="T19" s="441"/>
      <c r="U19" s="441"/>
      <c r="V19" s="441"/>
      <c r="W19" s="441"/>
      <c r="X19" s="441"/>
      <c r="Y19" s="441"/>
      <c r="Z19" s="441"/>
      <c r="AA19" s="441"/>
      <c r="AB19" s="441"/>
      <c r="AC19" s="441"/>
    </row>
    <row r="20" spans="1:29" ht="22.9" customHeight="1" x14ac:dyDescent="0.2">
      <c r="A20" s="441"/>
      <c r="B20" s="203"/>
      <c r="C20" s="1050"/>
      <c r="D20" s="1050"/>
      <c r="E20" s="1050"/>
      <c r="F20" s="1050"/>
      <c r="G20" s="1050"/>
      <c r="H20" s="1050"/>
      <c r="I20" s="1050"/>
      <c r="J20" s="1050"/>
      <c r="K20" s="212"/>
      <c r="L20" s="444"/>
      <c r="M20" s="462"/>
      <c r="N20" s="442"/>
      <c r="O20" s="441"/>
      <c r="P20" s="441"/>
      <c r="Q20" s="441"/>
      <c r="R20" s="441"/>
      <c r="S20" s="441"/>
      <c r="T20" s="441"/>
      <c r="U20" s="441"/>
      <c r="V20" s="441"/>
      <c r="W20" s="441"/>
      <c r="X20" s="441"/>
      <c r="Y20" s="441"/>
      <c r="Z20" s="441"/>
      <c r="AA20" s="441"/>
      <c r="AB20" s="441"/>
      <c r="AC20" s="441"/>
    </row>
    <row r="21" spans="1:29" ht="23.25" customHeight="1" x14ac:dyDescent="0.2">
      <c r="A21" s="441"/>
      <c r="B21" s="203"/>
      <c r="C21" s="1050"/>
      <c r="D21" s="1050"/>
      <c r="E21" s="1050"/>
      <c r="F21" s="1050"/>
      <c r="G21" s="1050"/>
      <c r="H21" s="1050"/>
      <c r="I21" s="1050"/>
      <c r="J21" s="1050"/>
      <c r="K21" s="53"/>
      <c r="L21" s="462"/>
      <c r="M21" s="462"/>
      <c r="N21" s="442"/>
      <c r="O21" s="441"/>
      <c r="P21" s="441"/>
      <c r="Q21" s="441"/>
      <c r="R21" s="441"/>
      <c r="S21" s="441"/>
      <c r="T21" s="441"/>
      <c r="U21" s="441"/>
      <c r="V21" s="441"/>
      <c r="W21" s="441"/>
      <c r="X21" s="441"/>
      <c r="Y21" s="441"/>
      <c r="Z21" s="441"/>
      <c r="AA21" s="441"/>
      <c r="AB21" s="441"/>
      <c r="AC21" s="441"/>
    </row>
    <row r="22" spans="1:29" ht="12" customHeight="1" x14ac:dyDescent="0.2">
      <c r="A22" s="441"/>
      <c r="B22" s="203"/>
      <c r="C22" s="1050"/>
      <c r="D22" s="1050"/>
      <c r="E22" s="1050"/>
      <c r="F22" s="1050"/>
      <c r="G22" s="1050"/>
      <c r="H22" s="1050"/>
      <c r="I22" s="1050"/>
      <c r="J22" s="1050"/>
      <c r="K22" s="213"/>
      <c r="L22" s="464"/>
      <c r="M22" s="460"/>
      <c r="N22" s="442"/>
      <c r="O22" s="441"/>
      <c r="P22" s="441"/>
      <c r="Q22" s="441"/>
      <c r="R22" s="441"/>
      <c r="S22" s="441"/>
      <c r="T22" s="441"/>
      <c r="U22" s="441"/>
      <c r="V22" s="441"/>
      <c r="W22" s="441"/>
      <c r="X22" s="441"/>
      <c r="Y22" s="441"/>
      <c r="Z22" s="441"/>
      <c r="AA22" s="441"/>
      <c r="AB22" s="441"/>
      <c r="AC22" s="441"/>
    </row>
    <row r="23" spans="1:29" ht="12.6" customHeight="1" x14ac:dyDescent="0.2">
      <c r="A23" s="441"/>
      <c r="B23" s="203"/>
      <c r="C23" s="1050"/>
      <c r="D23" s="1050"/>
      <c r="E23" s="1050"/>
      <c r="F23" s="1050"/>
      <c r="G23" s="1050"/>
      <c r="H23" s="1050"/>
      <c r="I23" s="1050"/>
      <c r="J23" s="1050"/>
      <c r="K23" s="214"/>
      <c r="L23" s="465"/>
      <c r="M23" s="442"/>
      <c r="N23" s="442"/>
      <c r="O23" s="441"/>
      <c r="P23" s="441"/>
      <c r="Q23" s="441"/>
      <c r="R23" s="441"/>
      <c r="S23" s="441"/>
      <c r="T23" s="441"/>
      <c r="U23" s="441"/>
      <c r="V23" s="441"/>
      <c r="W23" s="441"/>
      <c r="X23" s="441"/>
      <c r="Y23" s="441"/>
      <c r="Z23" s="441"/>
      <c r="AA23" s="441"/>
      <c r="AB23" s="441"/>
      <c r="AC23" s="441"/>
    </row>
    <row r="24" spans="1:29" ht="3.75" customHeight="1" x14ac:dyDescent="0.2">
      <c r="A24" s="441"/>
      <c r="B24" s="203"/>
      <c r="C24" s="206"/>
      <c r="D24" s="206"/>
      <c r="E24" s="206"/>
      <c r="F24" s="206"/>
      <c r="G24" s="206"/>
      <c r="H24" s="206"/>
      <c r="I24" s="206"/>
      <c r="J24" s="206"/>
      <c r="K24" s="214"/>
      <c r="L24" s="465"/>
      <c r="M24" s="442"/>
      <c r="N24" s="442"/>
      <c r="O24" s="441"/>
      <c r="P24" s="441"/>
      <c r="Q24" s="441"/>
      <c r="R24" s="441"/>
      <c r="S24" s="441"/>
      <c r="T24" s="441"/>
      <c r="U24" s="441"/>
      <c r="V24" s="441"/>
      <c r="W24" s="441"/>
      <c r="X24" s="441"/>
      <c r="Y24" s="441"/>
      <c r="Z24" s="441"/>
      <c r="AA24" s="441"/>
      <c r="AB24" s="441"/>
      <c r="AC24" s="441"/>
    </row>
    <row r="25" spans="1:29" ht="15" customHeight="1" x14ac:dyDescent="0.2">
      <c r="A25" s="441"/>
      <c r="B25" s="203"/>
      <c r="C25" s="1046" t="s">
        <v>166</v>
      </c>
      <c r="D25" s="1046"/>
      <c r="E25" s="1047" t="s">
        <v>64</v>
      </c>
      <c r="F25" s="1047"/>
      <c r="G25" s="1047"/>
      <c r="H25" s="1047"/>
      <c r="I25" s="1047"/>
      <c r="J25" s="1047"/>
      <c r="K25" s="203"/>
      <c r="L25" s="441"/>
      <c r="M25" s="441"/>
      <c r="N25" s="441"/>
      <c r="O25" s="441"/>
      <c r="P25" s="441"/>
      <c r="Q25" s="441"/>
      <c r="R25" s="441"/>
      <c r="S25" s="441"/>
      <c r="T25" s="441"/>
      <c r="U25" s="441"/>
      <c r="V25" s="441"/>
      <c r="W25" s="441"/>
      <c r="X25" s="441"/>
      <c r="Y25" s="441"/>
      <c r="Z25" s="441"/>
      <c r="AA25" s="441"/>
      <c r="AB25" s="441"/>
      <c r="AC25" s="441"/>
    </row>
    <row r="26" spans="1:29" ht="23.25" customHeight="1" x14ac:dyDescent="0.2">
      <c r="A26" s="441"/>
      <c r="B26" s="203"/>
      <c r="C26" s="1050"/>
      <c r="D26" s="1050"/>
      <c r="E26" s="1050"/>
      <c r="F26" s="1050"/>
      <c r="G26" s="1050"/>
      <c r="H26" s="1050"/>
      <c r="I26" s="1050"/>
      <c r="J26" s="1050"/>
      <c r="K26" s="203"/>
      <c r="L26" s="441"/>
      <c r="M26" s="441"/>
      <c r="N26" s="441"/>
      <c r="O26" s="441"/>
      <c r="P26" s="441"/>
      <c r="Q26" s="441"/>
      <c r="R26" s="441"/>
      <c r="S26" s="441"/>
      <c r="T26" s="441"/>
      <c r="U26" s="441"/>
      <c r="V26" s="441"/>
      <c r="W26" s="441"/>
      <c r="X26" s="441"/>
      <c r="Y26" s="441"/>
      <c r="Z26" s="441"/>
      <c r="AA26" s="441"/>
      <c r="AB26" s="441"/>
      <c r="AC26" s="441"/>
    </row>
    <row r="27" spans="1:29" ht="23.25" customHeight="1" x14ac:dyDescent="0.2">
      <c r="A27" s="441"/>
      <c r="B27" s="203"/>
      <c r="C27" s="1050"/>
      <c r="D27" s="1050"/>
      <c r="E27" s="1050"/>
      <c r="F27" s="1050"/>
      <c r="G27" s="1050"/>
      <c r="H27" s="1050"/>
      <c r="I27" s="1050"/>
      <c r="J27" s="1050"/>
      <c r="K27" s="203"/>
      <c r="L27" s="441"/>
      <c r="M27" s="441"/>
      <c r="N27" s="441"/>
      <c r="O27" s="441"/>
      <c r="P27" s="441"/>
      <c r="Q27" s="441"/>
      <c r="R27" s="441"/>
      <c r="S27" s="441"/>
      <c r="T27" s="441"/>
      <c r="U27" s="441"/>
      <c r="V27" s="441"/>
      <c r="W27" s="441"/>
      <c r="X27" s="441"/>
      <c r="Y27" s="441"/>
      <c r="Z27" s="441"/>
      <c r="AA27" s="441"/>
      <c r="AB27" s="441"/>
      <c r="AC27" s="441"/>
    </row>
    <row r="28" spans="1:29" ht="23.25" customHeight="1" x14ac:dyDescent="0.2">
      <c r="A28" s="441"/>
      <c r="B28" s="203"/>
      <c r="C28" s="1050"/>
      <c r="D28" s="1050"/>
      <c r="E28" s="1050"/>
      <c r="F28" s="1050"/>
      <c r="G28" s="1050"/>
      <c r="H28" s="1050"/>
      <c r="I28" s="1050"/>
      <c r="J28" s="1050"/>
      <c r="K28" s="203"/>
      <c r="L28" s="441"/>
      <c r="M28" s="441"/>
      <c r="N28" s="441"/>
      <c r="O28" s="441"/>
      <c r="P28" s="441"/>
      <c r="Q28" s="441"/>
      <c r="R28" s="441"/>
      <c r="S28" s="441"/>
      <c r="T28" s="441"/>
      <c r="U28" s="441"/>
      <c r="V28" s="441"/>
      <c r="W28" s="441"/>
      <c r="X28" s="441"/>
      <c r="Y28" s="441"/>
      <c r="Z28" s="441"/>
      <c r="AA28" s="441"/>
      <c r="AB28" s="441"/>
      <c r="AC28" s="441"/>
    </row>
    <row r="29" spans="1:29" ht="22.9" customHeight="1" x14ac:dyDescent="0.2">
      <c r="A29" s="441"/>
      <c r="B29" s="203"/>
      <c r="C29" s="1050"/>
      <c r="D29" s="1050"/>
      <c r="E29" s="1050"/>
      <c r="F29" s="1050"/>
      <c r="G29" s="1050"/>
      <c r="H29" s="1050"/>
      <c r="I29" s="1050"/>
      <c r="J29" s="1050"/>
      <c r="K29" s="203"/>
      <c r="L29" s="441"/>
      <c r="M29" s="441"/>
      <c r="N29" s="441"/>
      <c r="O29" s="441"/>
      <c r="P29" s="441"/>
      <c r="Q29" s="441"/>
      <c r="R29" s="441"/>
      <c r="S29" s="441"/>
      <c r="T29" s="441"/>
      <c r="U29" s="441"/>
      <c r="V29" s="441"/>
      <c r="W29" s="441"/>
      <c r="X29" s="441"/>
      <c r="Y29" s="441"/>
      <c r="Z29" s="441"/>
      <c r="AA29" s="441"/>
      <c r="AB29" s="441"/>
      <c r="AC29" s="441"/>
    </row>
    <row r="30" spans="1:29" ht="22.9" customHeight="1" x14ac:dyDescent="0.2">
      <c r="A30" s="441"/>
      <c r="B30" s="203"/>
      <c r="C30" s="1050"/>
      <c r="D30" s="1050"/>
      <c r="E30" s="1050"/>
      <c r="F30" s="1050"/>
      <c r="G30" s="1050"/>
      <c r="H30" s="1050"/>
      <c r="I30" s="1050"/>
      <c r="J30" s="1050"/>
      <c r="K30" s="203"/>
      <c r="L30" s="441"/>
      <c r="M30" s="442"/>
      <c r="N30" s="442"/>
      <c r="O30" s="441"/>
      <c r="P30" s="441"/>
      <c r="Q30" s="441"/>
      <c r="R30" s="441"/>
      <c r="S30" s="441"/>
      <c r="T30" s="441"/>
      <c r="U30" s="441"/>
      <c r="V30" s="441"/>
      <c r="W30" s="441"/>
      <c r="X30" s="441"/>
      <c r="Y30" s="441"/>
      <c r="Z30" s="441"/>
      <c r="AA30" s="441"/>
      <c r="AB30" s="441"/>
      <c r="AC30" s="441"/>
    </row>
    <row r="31" spans="1:29" ht="22.15" customHeight="1" x14ac:dyDescent="0.2">
      <c r="A31" s="441"/>
      <c r="B31" s="203"/>
      <c r="C31" s="1050"/>
      <c r="D31" s="1050"/>
      <c r="E31" s="1050"/>
      <c r="F31" s="1050"/>
      <c r="G31" s="1050"/>
      <c r="H31" s="1050"/>
      <c r="I31" s="1050"/>
      <c r="J31" s="1050"/>
      <c r="K31" s="203"/>
      <c r="L31" s="441"/>
      <c r="M31" s="441"/>
      <c r="N31" s="441"/>
      <c r="O31" s="441"/>
      <c r="P31" s="441"/>
      <c r="Q31" s="441"/>
      <c r="R31" s="441"/>
      <c r="S31" s="441"/>
      <c r="T31" s="441"/>
      <c r="U31" s="441"/>
      <c r="V31" s="441"/>
      <c r="W31" s="441"/>
      <c r="X31" s="441"/>
      <c r="Y31" s="441"/>
      <c r="Z31" s="441"/>
      <c r="AA31" s="441"/>
      <c r="AB31" s="441"/>
      <c r="AC31" s="441"/>
    </row>
    <row r="32" spans="1:29" ht="12" customHeight="1" x14ac:dyDescent="0.2">
      <c r="A32" s="441"/>
      <c r="B32" s="203"/>
      <c r="C32" s="1050"/>
      <c r="D32" s="1050"/>
      <c r="E32" s="1050"/>
      <c r="F32" s="1050"/>
      <c r="G32" s="1050"/>
      <c r="H32" s="1050"/>
      <c r="I32" s="1050"/>
      <c r="J32" s="1050"/>
      <c r="K32" s="203"/>
      <c r="L32" s="441"/>
      <c r="M32" s="441"/>
      <c r="N32" s="441"/>
      <c r="O32" s="441"/>
      <c r="P32" s="441"/>
      <c r="Q32" s="441"/>
      <c r="R32" s="441"/>
      <c r="S32" s="441"/>
      <c r="T32" s="441"/>
      <c r="U32" s="441"/>
      <c r="V32" s="441"/>
      <c r="W32" s="441"/>
      <c r="X32" s="441"/>
      <c r="Y32" s="441"/>
      <c r="Z32" s="441"/>
      <c r="AA32" s="441"/>
      <c r="AB32" s="441"/>
      <c r="AC32" s="441"/>
    </row>
    <row r="33" spans="1:29" ht="12.6" customHeight="1" x14ac:dyDescent="0.2">
      <c r="A33" s="441"/>
      <c r="B33" s="203"/>
      <c r="C33" s="1050"/>
      <c r="D33" s="1050"/>
      <c r="E33" s="1050"/>
      <c r="F33" s="1050"/>
      <c r="G33" s="1050"/>
      <c r="H33" s="1050"/>
      <c r="I33" s="1050"/>
      <c r="J33" s="1050"/>
      <c r="K33" s="203"/>
      <c r="L33" s="441"/>
      <c r="M33" s="441"/>
      <c r="N33" s="441"/>
      <c r="O33" s="441"/>
      <c r="P33" s="441"/>
      <c r="Q33" s="441"/>
      <c r="R33" s="441"/>
      <c r="S33" s="441"/>
      <c r="T33" s="441"/>
      <c r="U33" s="441"/>
      <c r="V33" s="441"/>
      <c r="W33" s="441"/>
      <c r="X33" s="441"/>
      <c r="Y33" s="441"/>
      <c r="Z33" s="441"/>
      <c r="AA33" s="441"/>
      <c r="AB33" s="441"/>
      <c r="AC33" s="441"/>
    </row>
    <row r="34" spans="1:29" ht="3.75" customHeight="1" x14ac:dyDescent="0.2">
      <c r="A34" s="441"/>
      <c r="B34" s="203"/>
      <c r="C34" s="206"/>
      <c r="D34" s="206"/>
      <c r="E34" s="206"/>
      <c r="F34" s="206"/>
      <c r="G34" s="206"/>
      <c r="H34" s="206"/>
      <c r="I34" s="206"/>
      <c r="J34" s="206"/>
      <c r="K34" s="203"/>
      <c r="L34" s="441"/>
      <c r="M34" s="441"/>
      <c r="N34" s="441"/>
      <c r="O34" s="441"/>
      <c r="P34" s="441"/>
      <c r="Q34" s="441"/>
      <c r="R34" s="441"/>
      <c r="S34" s="441"/>
      <c r="T34" s="441"/>
      <c r="U34" s="441"/>
      <c r="V34" s="441"/>
      <c r="W34" s="441"/>
      <c r="X34" s="441"/>
      <c r="Y34" s="441"/>
      <c r="Z34" s="441"/>
      <c r="AA34" s="441"/>
      <c r="AB34" s="441"/>
      <c r="AC34" s="441"/>
    </row>
    <row r="35" spans="1:29" ht="15" customHeight="1" x14ac:dyDescent="0.2">
      <c r="A35" s="441"/>
      <c r="B35" s="203"/>
      <c r="C35" s="1046" t="s">
        <v>166</v>
      </c>
      <c r="D35" s="1046"/>
      <c r="E35" s="1047" t="s">
        <v>64</v>
      </c>
      <c r="F35" s="1047"/>
      <c r="G35" s="1047"/>
      <c r="H35" s="1047"/>
      <c r="I35" s="1047"/>
      <c r="J35" s="1047"/>
      <c r="K35" s="203"/>
      <c r="L35" s="441"/>
      <c r="M35" s="441"/>
      <c r="N35" s="441"/>
      <c r="O35" s="441"/>
      <c r="P35" s="441"/>
      <c r="Q35" s="441"/>
      <c r="R35" s="441"/>
      <c r="S35" s="441"/>
      <c r="T35" s="441"/>
      <c r="U35" s="441"/>
      <c r="V35" s="441"/>
      <c r="W35" s="441"/>
      <c r="X35" s="441"/>
      <c r="Y35" s="441"/>
      <c r="Z35" s="441"/>
      <c r="AA35" s="441"/>
      <c r="AB35" s="441"/>
      <c r="AC35" s="441"/>
    </row>
    <row r="36" spans="1:29" ht="23.25" customHeight="1" x14ac:dyDescent="0.2">
      <c r="A36" s="441"/>
      <c r="B36" s="203"/>
      <c r="C36" s="1050"/>
      <c r="D36" s="1050"/>
      <c r="E36" s="1050"/>
      <c r="F36" s="1050"/>
      <c r="G36" s="1050"/>
      <c r="H36" s="1050"/>
      <c r="I36" s="1050"/>
      <c r="J36" s="1050"/>
      <c r="K36" s="203"/>
      <c r="L36" s="441"/>
      <c r="M36" s="441"/>
      <c r="N36" s="441"/>
      <c r="O36" s="441"/>
      <c r="P36" s="441"/>
      <c r="Q36" s="441"/>
      <c r="R36" s="441"/>
      <c r="S36" s="441"/>
      <c r="T36" s="441"/>
      <c r="U36" s="441"/>
      <c r="V36" s="441"/>
      <c r="W36" s="441"/>
      <c r="X36" s="441"/>
      <c r="Y36" s="441"/>
      <c r="Z36" s="441"/>
      <c r="AA36" s="441"/>
      <c r="AB36" s="441"/>
      <c r="AC36" s="441"/>
    </row>
    <row r="37" spans="1:29" ht="23.25" customHeight="1" x14ac:dyDescent="0.2">
      <c r="A37" s="441"/>
      <c r="B37" s="203"/>
      <c r="C37" s="1050"/>
      <c r="D37" s="1050"/>
      <c r="E37" s="1050"/>
      <c r="F37" s="1050"/>
      <c r="G37" s="1050"/>
      <c r="H37" s="1050"/>
      <c r="I37" s="1050"/>
      <c r="J37" s="1050"/>
      <c r="K37" s="203"/>
      <c r="L37" s="441"/>
      <c r="M37" s="441"/>
      <c r="N37" s="441"/>
      <c r="O37" s="441"/>
      <c r="P37" s="441"/>
      <c r="Q37" s="441"/>
      <c r="R37" s="441"/>
      <c r="S37" s="441"/>
      <c r="T37" s="441"/>
      <c r="U37" s="441"/>
      <c r="V37" s="441"/>
      <c r="W37" s="441"/>
      <c r="X37" s="441"/>
      <c r="Y37" s="441"/>
      <c r="Z37" s="441"/>
      <c r="AA37" s="441"/>
      <c r="AB37" s="441"/>
      <c r="AC37" s="441"/>
    </row>
    <row r="38" spans="1:29" ht="23.25" customHeight="1" x14ac:dyDescent="0.2">
      <c r="A38" s="441"/>
      <c r="B38" s="203"/>
      <c r="C38" s="1050"/>
      <c r="D38" s="1050"/>
      <c r="E38" s="1050"/>
      <c r="F38" s="1050"/>
      <c r="G38" s="1050"/>
      <c r="H38" s="1050"/>
      <c r="I38" s="1050"/>
      <c r="J38" s="1050"/>
      <c r="K38" s="203"/>
      <c r="L38" s="441"/>
      <c r="M38" s="441"/>
      <c r="N38" s="441"/>
      <c r="O38" s="441"/>
      <c r="P38" s="441"/>
      <c r="Q38" s="441"/>
      <c r="R38" s="441"/>
      <c r="S38" s="441"/>
      <c r="T38" s="441"/>
      <c r="U38" s="441"/>
      <c r="V38" s="441"/>
      <c r="W38" s="441"/>
      <c r="X38" s="441"/>
      <c r="Y38" s="441"/>
      <c r="Z38" s="441"/>
      <c r="AA38" s="441"/>
      <c r="AB38" s="441"/>
      <c r="AC38" s="441"/>
    </row>
    <row r="39" spans="1:29" ht="22.9" customHeight="1" x14ac:dyDescent="0.2">
      <c r="A39" s="441"/>
      <c r="B39" s="203"/>
      <c r="C39" s="1050"/>
      <c r="D39" s="1050"/>
      <c r="E39" s="1050"/>
      <c r="F39" s="1050"/>
      <c r="G39" s="1050"/>
      <c r="H39" s="1050"/>
      <c r="I39" s="1050"/>
      <c r="J39" s="1050"/>
      <c r="K39" s="203"/>
      <c r="L39" s="441"/>
      <c r="M39" s="441"/>
      <c r="N39" s="441"/>
      <c r="O39" s="441"/>
      <c r="P39" s="441"/>
      <c r="Q39" s="441"/>
      <c r="R39" s="441"/>
      <c r="S39" s="441"/>
      <c r="T39" s="441"/>
      <c r="U39" s="441"/>
      <c r="V39" s="441"/>
      <c r="W39" s="441"/>
      <c r="X39" s="441"/>
      <c r="Y39" s="441"/>
      <c r="Z39" s="441"/>
      <c r="AA39" s="441"/>
      <c r="AB39" s="441"/>
      <c r="AC39" s="441"/>
    </row>
    <row r="40" spans="1:29" ht="22.9" customHeight="1" x14ac:dyDescent="0.2">
      <c r="A40" s="441"/>
      <c r="B40" s="203"/>
      <c r="C40" s="1050"/>
      <c r="D40" s="1050"/>
      <c r="E40" s="1050"/>
      <c r="F40" s="1050"/>
      <c r="G40" s="1050"/>
      <c r="H40" s="1050"/>
      <c r="I40" s="1050"/>
      <c r="J40" s="1050"/>
      <c r="K40" s="203"/>
      <c r="L40" s="441"/>
      <c r="M40" s="441"/>
      <c r="N40" s="441"/>
      <c r="O40" s="441"/>
      <c r="P40" s="441"/>
      <c r="Q40" s="441"/>
      <c r="R40" s="441"/>
      <c r="S40" s="441"/>
      <c r="T40" s="441"/>
      <c r="U40" s="441"/>
      <c r="V40" s="441"/>
      <c r="W40" s="441"/>
      <c r="X40" s="441"/>
      <c r="Y40" s="441"/>
      <c r="Z40" s="441"/>
      <c r="AA40" s="441"/>
      <c r="AB40" s="441"/>
      <c r="AC40" s="441"/>
    </row>
    <row r="41" spans="1:29" ht="22.15" customHeight="1" x14ac:dyDescent="0.2">
      <c r="A41" s="441"/>
      <c r="B41" s="203"/>
      <c r="C41" s="1050"/>
      <c r="D41" s="1050"/>
      <c r="E41" s="1050"/>
      <c r="F41" s="1050"/>
      <c r="G41" s="1050"/>
      <c r="H41" s="1050"/>
      <c r="I41" s="1050"/>
      <c r="J41" s="1050"/>
      <c r="K41" s="203"/>
      <c r="L41" s="441"/>
      <c r="M41" s="441"/>
      <c r="N41" s="441"/>
      <c r="O41" s="441"/>
      <c r="P41" s="441"/>
      <c r="Q41" s="441"/>
      <c r="R41" s="441"/>
      <c r="S41" s="441"/>
      <c r="T41" s="441"/>
      <c r="U41" s="441"/>
      <c r="V41" s="441"/>
      <c r="W41" s="441"/>
      <c r="X41" s="441"/>
      <c r="Y41" s="441"/>
      <c r="Z41" s="441"/>
      <c r="AA41" s="441"/>
      <c r="AB41" s="441"/>
      <c r="AC41" s="441"/>
    </row>
    <row r="42" spans="1:29" ht="12" customHeight="1" x14ac:dyDescent="0.2">
      <c r="A42" s="441"/>
      <c r="B42" s="203"/>
      <c r="C42" s="1050"/>
      <c r="D42" s="1050"/>
      <c r="E42" s="1050"/>
      <c r="F42" s="1050"/>
      <c r="G42" s="1050"/>
      <c r="H42" s="1050"/>
      <c r="I42" s="1050"/>
      <c r="J42" s="1050"/>
      <c r="K42" s="203"/>
      <c r="L42" s="441"/>
      <c r="M42" s="441"/>
      <c r="N42" s="441"/>
      <c r="O42" s="441"/>
      <c r="P42" s="441"/>
      <c r="Q42" s="441"/>
      <c r="R42" s="441"/>
      <c r="S42" s="441"/>
      <c r="T42" s="441"/>
      <c r="U42" s="441"/>
      <c r="V42" s="441"/>
      <c r="W42" s="441"/>
      <c r="X42" s="441"/>
      <c r="Y42" s="441"/>
      <c r="Z42" s="441"/>
      <c r="AA42" s="441"/>
      <c r="AB42" s="441"/>
      <c r="AC42" s="441"/>
    </row>
    <row r="43" spans="1:29" ht="12.6" customHeight="1" x14ac:dyDescent="0.2">
      <c r="A43" s="441"/>
      <c r="B43" s="203"/>
      <c r="C43" s="1050"/>
      <c r="D43" s="1050"/>
      <c r="E43" s="1050"/>
      <c r="F43" s="1050"/>
      <c r="G43" s="1050"/>
      <c r="H43" s="1050"/>
      <c r="I43" s="1050"/>
      <c r="J43" s="1050"/>
      <c r="K43" s="203"/>
      <c r="L43" s="441"/>
      <c r="M43" s="441"/>
      <c r="N43" s="441"/>
      <c r="O43" s="441"/>
      <c r="P43" s="441"/>
      <c r="Q43" s="441"/>
      <c r="R43" s="441"/>
      <c r="S43" s="441"/>
      <c r="T43" s="441"/>
      <c r="U43" s="441"/>
      <c r="V43" s="441"/>
      <c r="W43" s="441"/>
      <c r="X43" s="441"/>
      <c r="Y43" s="441"/>
      <c r="Z43" s="441"/>
      <c r="AA43" s="441"/>
      <c r="AB43" s="441"/>
      <c r="AC43" s="441"/>
    </row>
    <row r="44" spans="1:29" ht="12.75" customHeight="1" x14ac:dyDescent="0.2">
      <c r="A44" s="441"/>
      <c r="B44" s="203"/>
      <c r="C44" s="1048" t="str">
        <f ca="1">Basisdaten!C39</f>
        <v>Vorhabenbeschreibung - 4.1.8. a) Erstvorhaben Klimaschutzkonzept und Klimaschutzmanagement - Vers. 09/2024</v>
      </c>
      <c r="D44" s="1049"/>
      <c r="E44" s="1049"/>
      <c r="F44" s="1049"/>
      <c r="G44" s="1049"/>
      <c r="H44" s="1049"/>
      <c r="I44" s="1049"/>
      <c r="J44" s="1049"/>
      <c r="K44" s="203"/>
      <c r="L44" s="441"/>
      <c r="M44" s="441"/>
      <c r="N44" s="441"/>
      <c r="O44" s="441"/>
      <c r="P44" s="441"/>
      <c r="Q44" s="441"/>
      <c r="R44" s="441"/>
      <c r="S44" s="441"/>
      <c r="T44" s="441"/>
      <c r="U44" s="441"/>
      <c r="V44" s="441"/>
      <c r="W44" s="441"/>
      <c r="X44" s="441"/>
      <c r="Y44" s="441"/>
      <c r="Z44" s="441"/>
      <c r="AA44" s="441"/>
      <c r="AB44" s="441"/>
      <c r="AC44" s="441"/>
    </row>
    <row r="45" spans="1:29" ht="6" customHeight="1" x14ac:dyDescent="0.2">
      <c r="A45" s="441"/>
      <c r="B45" s="203"/>
      <c r="C45" s="203"/>
      <c r="D45" s="203"/>
      <c r="E45" s="203"/>
      <c r="F45" s="203"/>
      <c r="G45" s="203"/>
      <c r="H45" s="203"/>
      <c r="I45" s="203"/>
      <c r="J45" s="203"/>
      <c r="K45" s="203"/>
      <c r="L45" s="441"/>
      <c r="M45" s="441"/>
      <c r="N45" s="441"/>
      <c r="O45" s="441"/>
      <c r="P45" s="441"/>
      <c r="Q45" s="441"/>
      <c r="R45" s="441"/>
      <c r="S45" s="441"/>
      <c r="T45" s="441"/>
      <c r="U45" s="441"/>
      <c r="V45" s="441"/>
      <c r="W45" s="441"/>
      <c r="X45" s="441"/>
      <c r="Y45" s="441"/>
      <c r="Z45" s="441"/>
      <c r="AA45" s="441"/>
      <c r="AB45" s="441"/>
      <c r="AC45" s="441"/>
    </row>
    <row r="46" spans="1:29" x14ac:dyDescent="0.2">
      <c r="A46" s="441"/>
      <c r="B46" s="441"/>
      <c r="C46" s="441"/>
      <c r="D46" s="441"/>
      <c r="E46" s="441"/>
      <c r="F46" s="441"/>
      <c r="G46" s="441"/>
      <c r="H46" s="441"/>
      <c r="I46" s="441"/>
      <c r="J46" s="441"/>
      <c r="K46" s="441"/>
      <c r="L46" s="441"/>
      <c r="M46" s="441"/>
      <c r="N46" s="441"/>
      <c r="O46" s="441"/>
      <c r="P46" s="441"/>
      <c r="Q46" s="441"/>
      <c r="R46" s="441"/>
      <c r="S46" s="441"/>
      <c r="T46" s="441"/>
      <c r="U46" s="441"/>
      <c r="V46" s="441"/>
      <c r="W46" s="441"/>
      <c r="X46" s="441"/>
      <c r="Y46" s="441"/>
      <c r="Z46" s="441"/>
      <c r="AA46" s="441"/>
      <c r="AB46" s="441"/>
      <c r="AC46" s="441"/>
    </row>
    <row r="47" spans="1:29" x14ac:dyDescent="0.2">
      <c r="A47" s="441"/>
      <c r="B47" s="441"/>
      <c r="C47" s="441"/>
      <c r="D47" s="441"/>
      <c r="E47" s="441"/>
      <c r="F47" s="441"/>
      <c r="G47" s="441"/>
      <c r="H47" s="441"/>
      <c r="I47" s="441"/>
      <c r="J47" s="441"/>
      <c r="K47" s="441"/>
      <c r="L47" s="441"/>
      <c r="M47" s="441"/>
      <c r="N47" s="441"/>
      <c r="O47" s="441"/>
      <c r="P47" s="441"/>
      <c r="Q47" s="441"/>
      <c r="R47" s="441"/>
      <c r="S47" s="441"/>
      <c r="T47" s="441"/>
      <c r="U47" s="441"/>
      <c r="V47" s="441"/>
      <c r="W47" s="441"/>
      <c r="X47" s="441"/>
      <c r="Y47" s="441"/>
      <c r="Z47" s="441"/>
      <c r="AA47" s="441"/>
      <c r="AB47" s="441"/>
      <c r="AC47" s="441"/>
    </row>
    <row r="48" spans="1:29" x14ac:dyDescent="0.2">
      <c r="A48" s="441"/>
      <c r="B48" s="441"/>
      <c r="C48" s="441"/>
      <c r="D48" s="441"/>
      <c r="E48" s="441"/>
      <c r="F48" s="441"/>
      <c r="G48" s="441"/>
      <c r="H48" s="441"/>
      <c r="I48" s="441"/>
      <c r="J48" s="441"/>
      <c r="K48" s="441"/>
      <c r="L48" s="441"/>
      <c r="M48" s="441"/>
      <c r="N48" s="441"/>
      <c r="O48" s="441"/>
      <c r="P48" s="441"/>
      <c r="Q48" s="441"/>
      <c r="R48" s="441"/>
      <c r="S48" s="441"/>
      <c r="T48" s="441"/>
      <c r="U48" s="441"/>
      <c r="V48" s="441"/>
      <c r="W48" s="441"/>
      <c r="X48" s="441"/>
      <c r="Y48" s="441"/>
      <c r="Z48" s="441"/>
      <c r="AA48" s="441"/>
      <c r="AB48" s="441"/>
      <c r="AC48" s="441"/>
    </row>
    <row r="49" spans="1:29" x14ac:dyDescent="0.2">
      <c r="A49" s="441"/>
      <c r="B49" s="441"/>
      <c r="C49" s="441"/>
      <c r="D49" s="441"/>
      <c r="E49" s="441"/>
      <c r="F49" s="441"/>
      <c r="G49" s="441"/>
      <c r="H49" s="441"/>
      <c r="I49" s="441"/>
      <c r="J49" s="441"/>
      <c r="K49" s="441"/>
      <c r="L49" s="441"/>
      <c r="M49" s="441"/>
      <c r="N49" s="441"/>
      <c r="O49" s="441"/>
      <c r="P49" s="441"/>
      <c r="Q49" s="441"/>
      <c r="R49" s="441"/>
      <c r="S49" s="441"/>
      <c r="T49" s="441"/>
      <c r="U49" s="441"/>
      <c r="V49" s="441"/>
      <c r="W49" s="441"/>
      <c r="X49" s="441"/>
      <c r="Y49" s="441"/>
      <c r="Z49" s="441"/>
      <c r="AA49" s="441"/>
      <c r="AB49" s="441"/>
      <c r="AC49" s="441"/>
    </row>
    <row r="50" spans="1:29" x14ac:dyDescent="0.2">
      <c r="A50" s="441"/>
      <c r="B50" s="441"/>
      <c r="C50" s="441"/>
      <c r="D50" s="441"/>
      <c r="E50" s="441"/>
      <c r="F50" s="441"/>
      <c r="G50" s="441"/>
      <c r="H50" s="441"/>
      <c r="I50" s="441"/>
      <c r="J50" s="441"/>
      <c r="K50" s="441"/>
      <c r="L50" s="441"/>
      <c r="M50" s="441"/>
      <c r="N50" s="441"/>
      <c r="O50" s="441"/>
      <c r="P50" s="441"/>
      <c r="Q50" s="441"/>
      <c r="R50" s="441"/>
      <c r="S50" s="441"/>
      <c r="T50" s="441"/>
      <c r="U50" s="441"/>
      <c r="V50" s="441"/>
      <c r="W50" s="441"/>
      <c r="X50" s="441"/>
      <c r="Y50" s="441"/>
      <c r="Z50" s="441"/>
      <c r="AA50" s="441"/>
      <c r="AB50" s="441"/>
      <c r="AC50" s="441"/>
    </row>
    <row r="51" spans="1:29" x14ac:dyDescent="0.2">
      <c r="A51" s="441"/>
      <c r="B51" s="441"/>
      <c r="C51" s="441"/>
      <c r="D51" s="441"/>
      <c r="E51" s="441"/>
      <c r="F51" s="441"/>
      <c r="G51" s="441"/>
      <c r="H51" s="441"/>
      <c r="I51" s="441"/>
      <c r="J51" s="441"/>
      <c r="K51" s="441"/>
      <c r="L51" s="441"/>
      <c r="M51" s="441"/>
      <c r="N51" s="441"/>
      <c r="O51" s="441"/>
      <c r="P51" s="441"/>
      <c r="Q51" s="441"/>
      <c r="R51" s="441"/>
      <c r="S51" s="441"/>
      <c r="T51" s="441"/>
      <c r="U51" s="441"/>
      <c r="V51" s="441"/>
      <c r="W51" s="441"/>
      <c r="X51" s="441"/>
      <c r="Y51" s="441"/>
      <c r="Z51" s="441"/>
      <c r="AA51" s="441"/>
      <c r="AB51" s="441"/>
      <c r="AC51" s="441"/>
    </row>
    <row r="52" spans="1:29" x14ac:dyDescent="0.2">
      <c r="A52" s="441"/>
      <c r="B52" s="441"/>
      <c r="C52" s="441"/>
      <c r="D52" s="441"/>
      <c r="E52" s="441"/>
      <c r="F52" s="441"/>
      <c r="G52" s="441"/>
      <c r="H52" s="441"/>
      <c r="I52" s="441"/>
      <c r="J52" s="441"/>
      <c r="K52" s="441"/>
      <c r="L52" s="441"/>
      <c r="M52" s="441"/>
      <c r="N52" s="441"/>
      <c r="O52" s="441"/>
      <c r="P52" s="441"/>
      <c r="Q52" s="441"/>
      <c r="R52" s="441"/>
      <c r="S52" s="441"/>
      <c r="T52" s="441"/>
      <c r="U52" s="441"/>
      <c r="V52" s="441"/>
      <c r="W52" s="441"/>
      <c r="X52" s="441"/>
      <c r="Y52" s="441"/>
      <c r="Z52" s="441"/>
      <c r="AA52" s="441"/>
      <c r="AB52" s="441"/>
      <c r="AC52" s="441"/>
    </row>
    <row r="53" spans="1:29" x14ac:dyDescent="0.2">
      <c r="A53" s="441"/>
      <c r="B53" s="441"/>
      <c r="C53" s="441"/>
      <c r="D53" s="441"/>
      <c r="E53" s="441"/>
      <c r="F53" s="441"/>
      <c r="G53" s="441"/>
      <c r="H53" s="441"/>
      <c r="I53" s="441"/>
      <c r="J53" s="441"/>
      <c r="K53" s="441"/>
      <c r="L53" s="441"/>
      <c r="M53" s="441"/>
      <c r="N53" s="441"/>
      <c r="O53" s="441"/>
      <c r="P53" s="441"/>
      <c r="Q53" s="441"/>
      <c r="R53" s="441"/>
      <c r="S53" s="441"/>
      <c r="T53" s="441"/>
      <c r="U53" s="441"/>
      <c r="V53" s="441"/>
      <c r="W53" s="441"/>
      <c r="X53" s="441"/>
      <c r="Y53" s="441"/>
      <c r="Z53" s="441"/>
      <c r="AA53" s="441"/>
      <c r="AB53" s="441"/>
      <c r="AC53" s="441"/>
    </row>
    <row r="54" spans="1:29" x14ac:dyDescent="0.2">
      <c r="A54" s="441"/>
      <c r="B54" s="441"/>
      <c r="C54" s="441"/>
      <c r="D54" s="441"/>
      <c r="E54" s="441"/>
      <c r="F54" s="441"/>
      <c r="G54" s="441"/>
      <c r="H54" s="441"/>
      <c r="I54" s="441"/>
      <c r="J54" s="441"/>
      <c r="K54" s="441"/>
      <c r="L54" s="441"/>
      <c r="M54" s="441"/>
      <c r="N54" s="441"/>
      <c r="O54" s="441"/>
      <c r="P54" s="441"/>
      <c r="Q54" s="441"/>
      <c r="R54" s="441"/>
      <c r="S54" s="441"/>
      <c r="T54" s="441"/>
      <c r="U54" s="441"/>
      <c r="V54" s="441"/>
      <c r="W54" s="441"/>
      <c r="X54" s="441"/>
      <c r="Y54" s="441"/>
      <c r="Z54" s="441"/>
      <c r="AA54" s="441"/>
      <c r="AB54" s="441"/>
      <c r="AC54" s="441"/>
    </row>
    <row r="55" spans="1:29" x14ac:dyDescent="0.2">
      <c r="A55" s="441"/>
      <c r="B55" s="441"/>
      <c r="C55" s="441"/>
      <c r="D55" s="441"/>
      <c r="E55" s="441"/>
      <c r="F55" s="441"/>
      <c r="G55" s="441"/>
      <c r="H55" s="441"/>
      <c r="I55" s="441"/>
      <c r="J55" s="441"/>
      <c r="K55" s="441"/>
      <c r="L55" s="441"/>
      <c r="M55" s="441"/>
      <c r="N55" s="441"/>
      <c r="O55" s="441"/>
      <c r="P55" s="441"/>
      <c r="Q55" s="441"/>
      <c r="R55" s="441"/>
      <c r="S55" s="441"/>
      <c r="T55" s="441"/>
      <c r="U55" s="441"/>
      <c r="V55" s="441"/>
      <c r="W55" s="441"/>
      <c r="X55" s="441"/>
      <c r="Y55" s="441"/>
      <c r="Z55" s="441"/>
      <c r="AA55" s="441"/>
      <c r="AB55" s="441"/>
      <c r="AC55" s="441"/>
    </row>
    <row r="56" spans="1:29" x14ac:dyDescent="0.2">
      <c r="A56" s="441"/>
      <c r="B56" s="441"/>
      <c r="C56" s="441"/>
      <c r="D56" s="441"/>
      <c r="E56" s="441"/>
      <c r="F56" s="441"/>
      <c r="G56" s="441"/>
      <c r="H56" s="441"/>
      <c r="I56" s="441"/>
      <c r="J56" s="441"/>
      <c r="K56" s="441"/>
      <c r="L56" s="441"/>
      <c r="M56" s="441"/>
      <c r="N56" s="441"/>
      <c r="O56" s="441"/>
      <c r="P56" s="441"/>
      <c r="Q56" s="441"/>
      <c r="R56" s="441"/>
      <c r="S56" s="441"/>
      <c r="T56" s="441"/>
      <c r="U56" s="441"/>
      <c r="V56" s="441"/>
      <c r="W56" s="441"/>
      <c r="X56" s="441"/>
      <c r="Y56" s="441"/>
      <c r="Z56" s="441"/>
      <c r="AA56" s="441"/>
      <c r="AB56" s="441"/>
      <c r="AC56" s="441"/>
    </row>
    <row r="57" spans="1:29" x14ac:dyDescent="0.2">
      <c r="A57" s="441"/>
      <c r="B57" s="441"/>
      <c r="C57" s="441"/>
      <c r="D57" s="441"/>
      <c r="E57" s="441"/>
      <c r="F57" s="441"/>
      <c r="G57" s="441"/>
      <c r="H57" s="441"/>
      <c r="I57" s="441"/>
      <c r="J57" s="441"/>
      <c r="K57" s="441"/>
      <c r="L57" s="441"/>
      <c r="M57" s="441"/>
      <c r="N57" s="441"/>
      <c r="O57" s="441"/>
      <c r="P57" s="441"/>
      <c r="Q57" s="441"/>
      <c r="R57" s="441"/>
      <c r="S57" s="441"/>
      <c r="T57" s="441"/>
      <c r="U57" s="441"/>
      <c r="V57" s="441"/>
      <c r="W57" s="441"/>
      <c r="X57" s="441"/>
      <c r="Y57" s="441"/>
      <c r="Z57" s="441"/>
      <c r="AA57" s="441"/>
      <c r="AB57" s="441"/>
      <c r="AC57" s="441"/>
    </row>
    <row r="58" spans="1:29" x14ac:dyDescent="0.2">
      <c r="A58" s="441"/>
      <c r="B58" s="441"/>
      <c r="C58" s="441"/>
      <c r="D58" s="441"/>
      <c r="E58" s="441"/>
      <c r="F58" s="441"/>
      <c r="G58" s="441"/>
      <c r="H58" s="441"/>
      <c r="I58" s="441"/>
      <c r="J58" s="441"/>
      <c r="K58" s="441"/>
      <c r="L58" s="441"/>
      <c r="M58" s="441"/>
      <c r="N58" s="441"/>
      <c r="O58" s="441"/>
      <c r="P58" s="441"/>
      <c r="Q58" s="441"/>
      <c r="R58" s="441"/>
      <c r="S58" s="441"/>
      <c r="T58" s="441"/>
      <c r="U58" s="441"/>
      <c r="V58" s="441"/>
      <c r="W58" s="441"/>
      <c r="X58" s="441"/>
      <c r="Y58" s="441"/>
      <c r="Z58" s="441"/>
      <c r="AA58" s="441"/>
      <c r="AB58" s="441"/>
      <c r="AC58" s="441"/>
    </row>
    <row r="59" spans="1:29" x14ac:dyDescent="0.2">
      <c r="A59" s="441"/>
      <c r="B59" s="441"/>
      <c r="C59" s="441"/>
      <c r="D59" s="441"/>
      <c r="E59" s="441"/>
      <c r="F59" s="441"/>
      <c r="G59" s="441"/>
      <c r="H59" s="441"/>
      <c r="I59" s="441"/>
      <c r="J59" s="441"/>
      <c r="K59" s="441"/>
      <c r="L59" s="441"/>
      <c r="M59" s="441"/>
      <c r="N59" s="441"/>
      <c r="O59" s="441"/>
      <c r="P59" s="441"/>
      <c r="Q59" s="441"/>
      <c r="R59" s="441"/>
      <c r="S59" s="441"/>
      <c r="T59" s="441"/>
      <c r="U59" s="441"/>
      <c r="V59" s="441"/>
      <c r="W59" s="441"/>
      <c r="X59" s="441"/>
      <c r="Y59" s="441"/>
      <c r="Z59" s="441"/>
      <c r="AA59" s="441"/>
      <c r="AB59" s="441"/>
      <c r="AC59" s="441"/>
    </row>
    <row r="60" spans="1:29" x14ac:dyDescent="0.2">
      <c r="A60" s="441"/>
      <c r="B60" s="441"/>
      <c r="C60" s="441"/>
      <c r="D60" s="441"/>
      <c r="E60" s="441"/>
      <c r="F60" s="441"/>
      <c r="G60" s="441"/>
      <c r="H60" s="441"/>
      <c r="I60" s="441"/>
      <c r="J60" s="441"/>
      <c r="K60" s="441"/>
      <c r="L60" s="441"/>
      <c r="M60" s="441"/>
      <c r="N60" s="441"/>
      <c r="O60" s="441"/>
      <c r="P60" s="441"/>
      <c r="Q60" s="441"/>
      <c r="R60" s="441"/>
      <c r="S60" s="441"/>
      <c r="T60" s="441"/>
      <c r="U60" s="441"/>
      <c r="V60" s="441"/>
      <c r="W60" s="441"/>
      <c r="X60" s="441"/>
      <c r="Y60" s="441"/>
      <c r="Z60" s="441"/>
      <c r="AA60" s="441"/>
      <c r="AB60" s="441"/>
      <c r="AC60" s="441"/>
    </row>
    <row r="61" spans="1:29" x14ac:dyDescent="0.2">
      <c r="A61" s="441"/>
      <c r="B61" s="441"/>
      <c r="C61" s="441"/>
      <c r="D61" s="441"/>
      <c r="E61" s="441"/>
      <c r="F61" s="441"/>
      <c r="G61" s="441"/>
      <c r="H61" s="441"/>
      <c r="I61" s="441"/>
      <c r="J61" s="441"/>
      <c r="K61" s="441"/>
      <c r="L61" s="441"/>
      <c r="M61" s="441"/>
      <c r="N61" s="441"/>
      <c r="O61" s="441"/>
      <c r="P61" s="441"/>
      <c r="Q61" s="441"/>
      <c r="R61" s="441"/>
      <c r="S61" s="441"/>
      <c r="T61" s="441"/>
      <c r="U61" s="441"/>
      <c r="V61" s="441"/>
      <c r="W61" s="441"/>
      <c r="X61" s="441"/>
      <c r="Y61" s="441"/>
      <c r="Z61" s="441"/>
      <c r="AA61" s="441"/>
      <c r="AB61" s="441"/>
      <c r="AC61" s="441"/>
    </row>
    <row r="62" spans="1:29" x14ac:dyDescent="0.2">
      <c r="A62" s="441"/>
      <c r="B62" s="441"/>
      <c r="C62" s="441"/>
      <c r="D62" s="441"/>
      <c r="E62" s="441"/>
      <c r="F62" s="441"/>
      <c r="G62" s="441"/>
      <c r="H62" s="441"/>
      <c r="I62" s="441"/>
      <c r="J62" s="441"/>
      <c r="K62" s="441"/>
      <c r="L62" s="441"/>
      <c r="M62" s="441"/>
      <c r="N62" s="441"/>
      <c r="O62" s="441"/>
      <c r="P62" s="441"/>
      <c r="Q62" s="441"/>
      <c r="R62" s="441"/>
      <c r="S62" s="441"/>
      <c r="T62" s="441"/>
      <c r="U62" s="441"/>
      <c r="V62" s="441"/>
      <c r="W62" s="441"/>
      <c r="X62" s="441"/>
      <c r="Y62" s="441"/>
      <c r="Z62" s="441"/>
      <c r="AA62" s="441"/>
      <c r="AB62" s="441"/>
      <c r="AC62" s="441"/>
    </row>
    <row r="63" spans="1:29" x14ac:dyDescent="0.2">
      <c r="A63" s="441"/>
      <c r="B63" s="441"/>
      <c r="C63" s="441"/>
      <c r="D63" s="441"/>
      <c r="E63" s="441"/>
      <c r="F63" s="441"/>
      <c r="G63" s="441"/>
      <c r="H63" s="441"/>
      <c r="I63" s="441"/>
      <c r="J63" s="441"/>
      <c r="K63" s="441"/>
      <c r="L63" s="441"/>
      <c r="M63" s="441"/>
      <c r="N63" s="441"/>
      <c r="O63" s="441"/>
      <c r="P63" s="441"/>
      <c r="Q63" s="441"/>
      <c r="R63" s="441"/>
      <c r="S63" s="441"/>
      <c r="T63" s="441"/>
      <c r="U63" s="441"/>
      <c r="V63" s="441"/>
      <c r="W63" s="441"/>
      <c r="X63" s="441"/>
      <c r="Y63" s="441"/>
      <c r="Z63" s="441"/>
      <c r="AA63" s="441"/>
      <c r="AB63" s="441"/>
      <c r="AC63" s="441"/>
    </row>
    <row r="64" spans="1:29" x14ac:dyDescent="0.2">
      <c r="A64" s="441"/>
      <c r="B64" s="441"/>
      <c r="C64" s="441"/>
      <c r="D64" s="441"/>
      <c r="E64" s="441"/>
      <c r="F64" s="441"/>
      <c r="G64" s="441"/>
      <c r="H64" s="441"/>
      <c r="I64" s="441"/>
      <c r="J64" s="441"/>
      <c r="K64" s="441"/>
      <c r="L64" s="441"/>
      <c r="M64" s="441"/>
      <c r="N64" s="441"/>
      <c r="O64" s="441"/>
      <c r="P64" s="441"/>
      <c r="Q64" s="441"/>
      <c r="R64" s="441"/>
      <c r="S64" s="441"/>
      <c r="T64" s="441"/>
      <c r="U64" s="441"/>
      <c r="V64" s="441"/>
      <c r="W64" s="441"/>
      <c r="X64" s="441"/>
      <c r="Y64" s="441"/>
      <c r="Z64" s="441"/>
      <c r="AA64" s="441"/>
      <c r="AB64" s="441"/>
      <c r="AC64" s="441"/>
    </row>
    <row r="65" spans="1:29" x14ac:dyDescent="0.2">
      <c r="A65" s="441"/>
      <c r="B65" s="441"/>
      <c r="C65" s="441"/>
      <c r="D65" s="441"/>
      <c r="E65" s="441"/>
      <c r="F65" s="441"/>
      <c r="G65" s="441"/>
      <c r="H65" s="441"/>
      <c r="I65" s="441"/>
      <c r="J65" s="441"/>
      <c r="K65" s="441"/>
      <c r="L65" s="441"/>
      <c r="M65" s="441"/>
      <c r="N65" s="441"/>
      <c r="O65" s="441"/>
      <c r="P65" s="441"/>
      <c r="Q65" s="441"/>
      <c r="R65" s="441"/>
      <c r="S65" s="441"/>
      <c r="T65" s="441"/>
      <c r="U65" s="441"/>
      <c r="V65" s="441"/>
      <c r="W65" s="441"/>
      <c r="X65" s="441"/>
      <c r="Y65" s="441"/>
      <c r="Z65" s="441"/>
      <c r="AA65" s="441"/>
      <c r="AB65" s="441"/>
      <c r="AC65" s="441"/>
    </row>
    <row r="66" spans="1:29" x14ac:dyDescent="0.2">
      <c r="A66" s="441"/>
      <c r="B66" s="441"/>
      <c r="C66" s="441"/>
      <c r="D66" s="441"/>
      <c r="E66" s="441"/>
      <c r="F66" s="441"/>
      <c r="G66" s="441"/>
      <c r="H66" s="441"/>
      <c r="I66" s="441"/>
      <c r="J66" s="441"/>
      <c r="K66" s="441"/>
      <c r="L66" s="441"/>
      <c r="M66" s="441"/>
      <c r="N66" s="441"/>
      <c r="O66" s="441"/>
      <c r="P66" s="441"/>
      <c r="Q66" s="441"/>
      <c r="R66" s="441"/>
      <c r="S66" s="441"/>
      <c r="T66" s="441"/>
      <c r="U66" s="441"/>
      <c r="V66" s="441"/>
      <c r="W66" s="441"/>
      <c r="X66" s="441"/>
      <c r="Y66" s="441"/>
      <c r="Z66" s="441"/>
      <c r="AA66" s="441"/>
      <c r="AB66" s="441"/>
      <c r="AC66" s="441"/>
    </row>
    <row r="67" spans="1:29" x14ac:dyDescent="0.2">
      <c r="A67" s="441"/>
      <c r="B67" s="441"/>
      <c r="C67" s="441"/>
      <c r="D67" s="441"/>
      <c r="E67" s="441"/>
      <c r="F67" s="441"/>
      <c r="G67" s="441"/>
      <c r="H67" s="441"/>
      <c r="I67" s="441"/>
      <c r="J67" s="441"/>
      <c r="K67" s="441"/>
      <c r="L67" s="441"/>
      <c r="M67" s="441"/>
      <c r="N67" s="441"/>
      <c r="O67" s="441"/>
      <c r="P67" s="441"/>
      <c r="Q67" s="441"/>
      <c r="R67" s="441"/>
      <c r="S67" s="441"/>
      <c r="T67" s="441"/>
      <c r="U67" s="441"/>
      <c r="V67" s="441"/>
      <c r="W67" s="441"/>
      <c r="X67" s="441"/>
      <c r="Y67" s="441"/>
      <c r="Z67" s="441"/>
      <c r="AA67" s="441"/>
      <c r="AB67" s="441"/>
      <c r="AC67" s="441"/>
    </row>
    <row r="68" spans="1:29" x14ac:dyDescent="0.2">
      <c r="A68" s="441"/>
      <c r="B68" s="441"/>
      <c r="C68" s="441"/>
      <c r="D68" s="441"/>
      <c r="E68" s="441"/>
      <c r="F68" s="441"/>
      <c r="G68" s="441"/>
      <c r="H68" s="441"/>
      <c r="I68" s="441"/>
      <c r="J68" s="441"/>
      <c r="K68" s="441"/>
      <c r="L68" s="441"/>
      <c r="M68" s="441"/>
      <c r="N68" s="441"/>
      <c r="O68" s="441"/>
      <c r="P68" s="441"/>
      <c r="Q68" s="441"/>
      <c r="R68" s="441"/>
      <c r="S68" s="441"/>
      <c r="T68" s="441"/>
      <c r="U68" s="441"/>
      <c r="V68" s="441"/>
      <c r="W68" s="441"/>
      <c r="X68" s="441"/>
      <c r="Y68" s="441"/>
      <c r="Z68" s="441"/>
      <c r="AA68" s="441"/>
      <c r="AB68" s="441"/>
      <c r="AC68" s="441"/>
    </row>
    <row r="69" spans="1:29" x14ac:dyDescent="0.2">
      <c r="A69" s="441"/>
      <c r="B69" s="441"/>
      <c r="C69" s="441"/>
      <c r="D69" s="441"/>
      <c r="E69" s="441"/>
      <c r="F69" s="441"/>
      <c r="G69" s="441"/>
      <c r="H69" s="441"/>
      <c r="I69" s="441"/>
      <c r="J69" s="441"/>
      <c r="K69" s="441"/>
      <c r="L69" s="441"/>
      <c r="M69" s="441"/>
      <c r="N69" s="441"/>
      <c r="O69" s="441"/>
      <c r="P69" s="441"/>
      <c r="Q69" s="441"/>
      <c r="R69" s="441"/>
      <c r="S69" s="441"/>
      <c r="T69" s="441"/>
      <c r="U69" s="441"/>
      <c r="V69" s="441"/>
      <c r="W69" s="441"/>
      <c r="X69" s="441"/>
      <c r="Y69" s="441"/>
      <c r="Z69" s="441"/>
      <c r="AA69" s="441"/>
      <c r="AB69" s="441"/>
      <c r="AC69" s="441"/>
    </row>
    <row r="70" spans="1:29" x14ac:dyDescent="0.2">
      <c r="A70" s="441"/>
      <c r="B70" s="441"/>
      <c r="C70" s="441"/>
      <c r="D70" s="441"/>
      <c r="E70" s="441"/>
      <c r="F70" s="441"/>
      <c r="G70" s="441"/>
      <c r="H70" s="441"/>
      <c r="I70" s="441"/>
      <c r="J70" s="441"/>
      <c r="K70" s="441"/>
      <c r="L70" s="441"/>
      <c r="M70" s="441"/>
      <c r="N70" s="441"/>
      <c r="O70" s="441"/>
      <c r="P70" s="441"/>
      <c r="Q70" s="441"/>
      <c r="R70" s="441"/>
      <c r="S70" s="441"/>
      <c r="T70" s="441"/>
      <c r="U70" s="441"/>
      <c r="V70" s="441"/>
      <c r="W70" s="441"/>
      <c r="X70" s="441"/>
      <c r="Y70" s="441"/>
      <c r="Z70" s="441"/>
      <c r="AA70" s="441"/>
      <c r="AB70" s="441"/>
      <c r="AC70" s="441"/>
    </row>
    <row r="71" spans="1:29" x14ac:dyDescent="0.2">
      <c r="A71" s="441"/>
      <c r="B71" s="441"/>
      <c r="C71" s="441"/>
      <c r="D71" s="441"/>
      <c r="E71" s="441"/>
      <c r="F71" s="441"/>
      <c r="G71" s="441"/>
      <c r="H71" s="441"/>
      <c r="I71" s="441"/>
      <c r="J71" s="441"/>
      <c r="K71" s="441"/>
      <c r="L71" s="441"/>
      <c r="M71" s="441"/>
      <c r="N71" s="441"/>
      <c r="O71" s="441"/>
      <c r="P71" s="441"/>
      <c r="Q71" s="441"/>
      <c r="R71" s="441"/>
      <c r="S71" s="441"/>
      <c r="T71" s="441"/>
      <c r="U71" s="441"/>
      <c r="V71" s="441"/>
      <c r="W71" s="441"/>
      <c r="X71" s="441"/>
      <c r="Y71" s="441"/>
      <c r="Z71" s="441"/>
      <c r="AA71" s="441"/>
      <c r="AB71" s="441"/>
      <c r="AC71" s="441"/>
    </row>
    <row r="72" spans="1:29" x14ac:dyDescent="0.2">
      <c r="A72" s="441"/>
      <c r="B72" s="441"/>
      <c r="C72" s="441"/>
      <c r="D72" s="441"/>
      <c r="E72" s="441"/>
      <c r="F72" s="441"/>
      <c r="G72" s="441"/>
      <c r="H72" s="441"/>
      <c r="I72" s="441"/>
      <c r="J72" s="441"/>
      <c r="K72" s="441"/>
      <c r="L72" s="441"/>
      <c r="M72" s="441"/>
      <c r="N72" s="441"/>
      <c r="O72" s="441"/>
      <c r="P72" s="441"/>
      <c r="Q72" s="441"/>
      <c r="R72" s="441"/>
      <c r="S72" s="441"/>
      <c r="T72" s="441"/>
      <c r="U72" s="441"/>
      <c r="V72" s="441"/>
      <c r="W72" s="441"/>
      <c r="X72" s="441"/>
      <c r="Y72" s="441"/>
      <c r="Z72" s="441"/>
      <c r="AA72" s="441"/>
      <c r="AB72" s="441"/>
      <c r="AC72" s="441"/>
    </row>
    <row r="73" spans="1:29" x14ac:dyDescent="0.2">
      <c r="A73" s="441"/>
      <c r="B73" s="441"/>
      <c r="C73" s="441"/>
      <c r="D73" s="441"/>
      <c r="E73" s="441"/>
      <c r="F73" s="441"/>
      <c r="G73" s="441"/>
      <c r="H73" s="441"/>
      <c r="I73" s="441"/>
      <c r="J73" s="441"/>
      <c r="K73" s="441"/>
      <c r="L73" s="441"/>
      <c r="M73" s="441"/>
      <c r="N73" s="441"/>
      <c r="O73" s="441"/>
      <c r="P73" s="441"/>
      <c r="Q73" s="441"/>
      <c r="R73" s="441"/>
      <c r="S73" s="441"/>
      <c r="T73" s="441"/>
      <c r="U73" s="441"/>
      <c r="V73" s="441"/>
      <c r="W73" s="441"/>
      <c r="X73" s="441"/>
      <c r="Y73" s="441"/>
      <c r="Z73" s="441"/>
      <c r="AA73" s="441"/>
      <c r="AB73" s="441"/>
      <c r="AC73" s="441"/>
    </row>
    <row r="74" spans="1:29" x14ac:dyDescent="0.2">
      <c r="A74" s="441"/>
      <c r="B74" s="441"/>
      <c r="C74" s="441"/>
      <c r="D74" s="441"/>
      <c r="E74" s="441"/>
      <c r="F74" s="441"/>
      <c r="G74" s="441"/>
      <c r="H74" s="441"/>
      <c r="I74" s="441"/>
      <c r="J74" s="441"/>
      <c r="K74" s="441"/>
      <c r="L74" s="441"/>
      <c r="M74" s="441"/>
      <c r="N74" s="441"/>
      <c r="O74" s="441"/>
      <c r="P74" s="441"/>
      <c r="Q74" s="441"/>
      <c r="R74" s="441"/>
      <c r="S74" s="441"/>
      <c r="T74" s="441"/>
      <c r="U74" s="441"/>
      <c r="V74" s="441"/>
      <c r="W74" s="441"/>
      <c r="X74" s="441"/>
      <c r="Y74" s="441"/>
      <c r="Z74" s="441"/>
      <c r="AA74" s="441"/>
      <c r="AB74" s="441"/>
      <c r="AC74" s="441"/>
    </row>
    <row r="75" spans="1:29" x14ac:dyDescent="0.2">
      <c r="A75" s="441"/>
      <c r="B75" s="441"/>
      <c r="C75" s="441"/>
      <c r="D75" s="441"/>
      <c r="E75" s="441"/>
      <c r="F75" s="441"/>
      <c r="G75" s="441"/>
      <c r="H75" s="441"/>
      <c r="I75" s="441"/>
      <c r="J75" s="441"/>
      <c r="K75" s="441"/>
      <c r="L75" s="441"/>
      <c r="M75" s="441"/>
      <c r="N75" s="441"/>
      <c r="O75" s="441"/>
      <c r="P75" s="441"/>
      <c r="Q75" s="441"/>
      <c r="R75" s="441"/>
      <c r="S75" s="441"/>
      <c r="T75" s="441"/>
      <c r="U75" s="441"/>
      <c r="V75" s="441"/>
      <c r="W75" s="441"/>
      <c r="X75" s="441"/>
      <c r="Y75" s="441"/>
      <c r="Z75" s="441"/>
      <c r="AA75" s="441"/>
      <c r="AB75" s="441"/>
      <c r="AC75" s="441"/>
    </row>
    <row r="76" spans="1:29" x14ac:dyDescent="0.2">
      <c r="A76" s="441"/>
      <c r="B76" s="441"/>
      <c r="C76" s="441"/>
      <c r="D76" s="441"/>
      <c r="E76" s="441"/>
      <c r="F76" s="441"/>
      <c r="G76" s="441"/>
      <c r="H76" s="441"/>
      <c r="I76" s="441"/>
      <c r="J76" s="441"/>
      <c r="K76" s="441"/>
      <c r="L76" s="441"/>
      <c r="M76" s="441"/>
      <c r="N76" s="441"/>
      <c r="O76" s="441"/>
      <c r="P76" s="441"/>
      <c r="Q76" s="441"/>
      <c r="R76" s="441"/>
      <c r="S76" s="441"/>
      <c r="T76" s="441"/>
      <c r="U76" s="441"/>
      <c r="V76" s="441"/>
      <c r="W76" s="441"/>
      <c r="X76" s="441"/>
      <c r="Y76" s="441"/>
      <c r="Z76" s="441"/>
      <c r="AA76" s="441"/>
      <c r="AB76" s="441"/>
      <c r="AC76" s="441"/>
    </row>
    <row r="77" spans="1:29" x14ac:dyDescent="0.2">
      <c r="A77" s="441"/>
      <c r="B77" s="441"/>
      <c r="C77" s="441"/>
      <c r="D77" s="441"/>
      <c r="E77" s="441"/>
      <c r="F77" s="441"/>
      <c r="G77" s="441"/>
      <c r="H77" s="441"/>
      <c r="I77" s="441"/>
      <c r="J77" s="441"/>
      <c r="K77" s="441"/>
      <c r="L77" s="441"/>
      <c r="M77" s="441"/>
      <c r="N77" s="441"/>
      <c r="O77" s="441"/>
      <c r="P77" s="441"/>
      <c r="Q77" s="441"/>
      <c r="R77" s="441"/>
      <c r="S77" s="441"/>
      <c r="T77" s="441"/>
      <c r="U77" s="441"/>
      <c r="V77" s="441"/>
      <c r="W77" s="441"/>
      <c r="X77" s="441"/>
      <c r="Y77" s="441"/>
      <c r="Z77" s="441"/>
      <c r="AA77" s="441"/>
      <c r="AB77" s="441"/>
      <c r="AC77" s="441"/>
    </row>
    <row r="78" spans="1:29" x14ac:dyDescent="0.2">
      <c r="A78" s="441"/>
      <c r="B78" s="441"/>
      <c r="C78" s="441"/>
      <c r="D78" s="441"/>
      <c r="E78" s="441"/>
      <c r="F78" s="441"/>
      <c r="G78" s="441"/>
      <c r="H78" s="441"/>
      <c r="I78" s="441"/>
      <c r="J78" s="441"/>
      <c r="K78" s="441"/>
      <c r="L78" s="441"/>
      <c r="M78" s="441"/>
      <c r="N78" s="441"/>
      <c r="O78" s="441"/>
      <c r="P78" s="441"/>
      <c r="Q78" s="441"/>
      <c r="R78" s="441"/>
      <c r="S78" s="441"/>
      <c r="T78" s="441"/>
      <c r="U78" s="441"/>
      <c r="V78" s="441"/>
      <c r="W78" s="441"/>
      <c r="X78" s="441"/>
      <c r="Y78" s="441"/>
      <c r="Z78" s="441"/>
      <c r="AA78" s="441"/>
      <c r="AB78" s="441"/>
      <c r="AC78" s="441"/>
    </row>
    <row r="79" spans="1:29" x14ac:dyDescent="0.2">
      <c r="A79" s="441"/>
      <c r="B79" s="441"/>
      <c r="C79" s="441"/>
      <c r="D79" s="441"/>
      <c r="E79" s="441"/>
      <c r="F79" s="441"/>
      <c r="G79" s="441"/>
      <c r="H79" s="441"/>
      <c r="I79" s="441"/>
      <c r="J79" s="441"/>
      <c r="K79" s="441"/>
      <c r="L79" s="441"/>
      <c r="M79" s="441"/>
      <c r="N79" s="441"/>
      <c r="O79" s="441"/>
      <c r="P79" s="441"/>
      <c r="Q79" s="441"/>
      <c r="R79" s="441"/>
      <c r="S79" s="441"/>
      <c r="T79" s="441"/>
      <c r="U79" s="441"/>
      <c r="V79" s="441"/>
      <c r="W79" s="441"/>
      <c r="X79" s="441"/>
      <c r="Y79" s="441"/>
      <c r="Z79" s="441"/>
      <c r="AA79" s="441"/>
      <c r="AB79" s="441"/>
      <c r="AC79" s="441"/>
    </row>
    <row r="80" spans="1:29" x14ac:dyDescent="0.2">
      <c r="A80" s="441"/>
      <c r="B80" s="441"/>
      <c r="C80" s="441"/>
      <c r="D80" s="441"/>
      <c r="E80" s="441"/>
      <c r="F80" s="441"/>
      <c r="G80" s="441"/>
      <c r="H80" s="441"/>
      <c r="I80" s="441"/>
      <c r="J80" s="441"/>
      <c r="K80" s="441"/>
      <c r="L80" s="441"/>
      <c r="M80" s="441"/>
      <c r="N80" s="441"/>
      <c r="O80" s="441"/>
      <c r="P80" s="441"/>
      <c r="Q80" s="441"/>
      <c r="R80" s="441"/>
      <c r="S80" s="441"/>
      <c r="T80" s="441"/>
      <c r="U80" s="441"/>
      <c r="V80" s="441"/>
      <c r="W80" s="441"/>
      <c r="X80" s="441"/>
      <c r="Y80" s="441"/>
      <c r="Z80" s="441"/>
      <c r="AA80" s="441"/>
      <c r="AB80" s="441"/>
      <c r="AC80" s="441"/>
    </row>
    <row r="81" spans="1:29" x14ac:dyDescent="0.2">
      <c r="A81" s="441"/>
      <c r="B81" s="441"/>
      <c r="C81" s="441"/>
      <c r="D81" s="441"/>
      <c r="E81" s="441"/>
      <c r="F81" s="441"/>
      <c r="G81" s="441"/>
      <c r="H81" s="441"/>
      <c r="I81" s="441"/>
      <c r="J81" s="441"/>
      <c r="K81" s="441"/>
      <c r="L81" s="441"/>
      <c r="M81" s="441"/>
      <c r="N81" s="441"/>
      <c r="O81" s="441"/>
      <c r="P81" s="441"/>
      <c r="Q81" s="441"/>
      <c r="R81" s="441"/>
      <c r="S81" s="441"/>
      <c r="T81" s="441"/>
      <c r="U81" s="441"/>
      <c r="V81" s="441"/>
      <c r="W81" s="441"/>
      <c r="X81" s="441"/>
      <c r="Y81" s="441"/>
      <c r="Z81" s="441"/>
      <c r="AA81" s="441"/>
      <c r="AB81" s="441"/>
      <c r="AC81" s="441"/>
    </row>
    <row r="82" spans="1:29" x14ac:dyDescent="0.2">
      <c r="A82" s="441"/>
      <c r="B82" s="441"/>
      <c r="C82" s="441"/>
      <c r="D82" s="441"/>
      <c r="E82" s="441"/>
      <c r="F82" s="441"/>
      <c r="G82" s="441"/>
      <c r="H82" s="441"/>
      <c r="I82" s="441"/>
      <c r="J82" s="441"/>
      <c r="K82" s="441"/>
      <c r="L82" s="441"/>
      <c r="M82" s="441"/>
      <c r="N82" s="441"/>
      <c r="O82" s="441"/>
      <c r="P82" s="441"/>
      <c r="Q82" s="441"/>
      <c r="R82" s="441"/>
      <c r="S82" s="441"/>
      <c r="T82" s="441"/>
      <c r="U82" s="441"/>
      <c r="V82" s="441"/>
      <c r="W82" s="441"/>
      <c r="X82" s="441"/>
      <c r="Y82" s="441"/>
      <c r="Z82" s="441"/>
      <c r="AA82" s="441"/>
      <c r="AB82" s="441"/>
      <c r="AC82" s="441"/>
    </row>
    <row r="83" spans="1:29" x14ac:dyDescent="0.2">
      <c r="A83" s="441"/>
      <c r="B83" s="441"/>
      <c r="C83" s="441"/>
      <c r="D83" s="441"/>
      <c r="E83" s="441"/>
      <c r="F83" s="441"/>
      <c r="G83" s="441"/>
      <c r="H83" s="441"/>
      <c r="I83" s="441"/>
      <c r="J83" s="441"/>
      <c r="K83" s="441"/>
      <c r="L83" s="441"/>
      <c r="M83" s="441"/>
      <c r="N83" s="441"/>
      <c r="O83" s="441"/>
      <c r="P83" s="441"/>
      <c r="Q83" s="441"/>
      <c r="R83" s="441"/>
      <c r="S83" s="441"/>
      <c r="T83" s="441"/>
      <c r="U83" s="441"/>
      <c r="V83" s="441"/>
      <c r="W83" s="441"/>
      <c r="X83" s="441"/>
      <c r="Y83" s="441"/>
      <c r="Z83" s="441"/>
      <c r="AA83" s="441"/>
      <c r="AB83" s="441"/>
      <c r="AC83" s="441"/>
    </row>
    <row r="84" spans="1:29" x14ac:dyDescent="0.2">
      <c r="A84" s="441"/>
      <c r="B84" s="441"/>
      <c r="C84" s="441"/>
      <c r="D84" s="441"/>
      <c r="E84" s="441"/>
      <c r="F84" s="441"/>
      <c r="G84" s="441"/>
      <c r="H84" s="441"/>
      <c r="I84" s="441"/>
      <c r="J84" s="441"/>
      <c r="K84" s="441"/>
      <c r="L84" s="441"/>
      <c r="M84" s="441"/>
      <c r="N84" s="441"/>
      <c r="O84" s="441"/>
      <c r="P84" s="441"/>
      <c r="Q84" s="441"/>
      <c r="R84" s="441"/>
      <c r="S84" s="441"/>
      <c r="T84" s="441"/>
      <c r="U84" s="441"/>
      <c r="V84" s="441"/>
      <c r="W84" s="441"/>
      <c r="X84" s="441"/>
      <c r="Y84" s="441"/>
      <c r="Z84" s="441"/>
      <c r="AA84" s="441"/>
      <c r="AB84" s="441"/>
      <c r="AC84" s="441"/>
    </row>
    <row r="85" spans="1:29" x14ac:dyDescent="0.2">
      <c r="A85" s="441"/>
      <c r="B85" s="441"/>
      <c r="C85" s="441"/>
      <c r="D85" s="441"/>
      <c r="E85" s="441"/>
      <c r="F85" s="441"/>
      <c r="G85" s="441"/>
      <c r="H85" s="441"/>
      <c r="I85" s="441"/>
      <c r="J85" s="441"/>
      <c r="K85" s="441"/>
      <c r="L85" s="441"/>
      <c r="M85" s="441"/>
      <c r="N85" s="441"/>
      <c r="O85" s="441"/>
      <c r="P85" s="441"/>
      <c r="Q85" s="441"/>
      <c r="R85" s="441"/>
      <c r="S85" s="441"/>
      <c r="T85" s="441"/>
      <c r="U85" s="441"/>
      <c r="V85" s="441"/>
      <c r="W85" s="441"/>
      <c r="X85" s="441"/>
      <c r="Y85" s="441"/>
      <c r="Z85" s="441"/>
      <c r="AA85" s="441"/>
      <c r="AB85" s="441"/>
      <c r="AC85" s="441"/>
    </row>
    <row r="86" spans="1:29" x14ac:dyDescent="0.2">
      <c r="A86" s="441"/>
      <c r="B86" s="441"/>
      <c r="C86" s="441"/>
      <c r="D86" s="441"/>
      <c r="E86" s="441"/>
      <c r="F86" s="441"/>
      <c r="G86" s="441"/>
      <c r="H86" s="441"/>
      <c r="I86" s="441"/>
      <c r="J86" s="441"/>
      <c r="K86" s="441"/>
      <c r="L86" s="441"/>
      <c r="M86" s="441"/>
      <c r="N86" s="441"/>
      <c r="O86" s="441"/>
      <c r="P86" s="441"/>
      <c r="Q86" s="441"/>
      <c r="R86" s="441"/>
      <c r="S86" s="441"/>
      <c r="T86" s="441"/>
      <c r="U86" s="441"/>
      <c r="V86" s="441"/>
      <c r="W86" s="441"/>
      <c r="X86" s="441"/>
      <c r="Y86" s="441"/>
      <c r="Z86" s="441"/>
      <c r="AA86" s="441"/>
      <c r="AB86" s="441"/>
      <c r="AC86" s="441"/>
    </row>
    <row r="87" spans="1:29" x14ac:dyDescent="0.2">
      <c r="A87" s="441"/>
      <c r="B87" s="441"/>
      <c r="C87" s="441"/>
      <c r="D87" s="441"/>
      <c r="E87" s="441"/>
      <c r="F87" s="441"/>
      <c r="G87" s="441"/>
      <c r="H87" s="441"/>
      <c r="I87" s="441"/>
      <c r="J87" s="441"/>
      <c r="K87" s="441"/>
      <c r="L87" s="441"/>
      <c r="M87" s="441"/>
      <c r="N87" s="441"/>
      <c r="O87" s="441"/>
      <c r="P87" s="441"/>
      <c r="Q87" s="441"/>
      <c r="R87" s="441"/>
      <c r="S87" s="441"/>
      <c r="T87" s="441"/>
      <c r="U87" s="441"/>
      <c r="V87" s="441"/>
      <c r="W87" s="441"/>
      <c r="X87" s="441"/>
      <c r="Y87" s="441"/>
      <c r="Z87" s="441"/>
      <c r="AA87" s="441"/>
      <c r="AB87" s="441"/>
      <c r="AC87" s="441"/>
    </row>
    <row r="88" spans="1:29" x14ac:dyDescent="0.2">
      <c r="A88" s="441"/>
      <c r="B88" s="441"/>
      <c r="C88" s="441"/>
      <c r="D88" s="441"/>
      <c r="E88" s="441"/>
      <c r="F88" s="441"/>
      <c r="G88" s="441"/>
      <c r="H88" s="441"/>
      <c r="I88" s="441"/>
      <c r="J88" s="441"/>
      <c r="K88" s="441"/>
      <c r="L88" s="441"/>
      <c r="M88" s="441"/>
      <c r="N88" s="441"/>
      <c r="O88" s="441"/>
      <c r="P88" s="441"/>
      <c r="Q88" s="441"/>
      <c r="R88" s="441"/>
      <c r="S88" s="441"/>
      <c r="T88" s="441"/>
      <c r="U88" s="441"/>
      <c r="V88" s="441"/>
      <c r="W88" s="441"/>
      <c r="X88" s="441"/>
      <c r="Y88" s="441"/>
      <c r="Z88" s="441"/>
      <c r="AA88" s="441"/>
      <c r="AB88" s="441"/>
      <c r="AC88" s="441"/>
    </row>
    <row r="89" spans="1:29" x14ac:dyDescent="0.2">
      <c r="A89" s="441"/>
      <c r="B89" s="441"/>
      <c r="C89" s="441"/>
      <c r="D89" s="441"/>
      <c r="E89" s="441"/>
      <c r="F89" s="441"/>
      <c r="G89" s="441"/>
      <c r="H89" s="441"/>
      <c r="I89" s="441"/>
      <c r="J89" s="441"/>
      <c r="K89" s="441"/>
      <c r="L89" s="441"/>
      <c r="M89" s="441"/>
      <c r="N89" s="441"/>
      <c r="O89" s="441"/>
      <c r="P89" s="441"/>
      <c r="Q89" s="441"/>
      <c r="R89" s="441"/>
      <c r="S89" s="441"/>
      <c r="T89" s="441"/>
      <c r="U89" s="441"/>
      <c r="V89" s="441"/>
      <c r="W89" s="441"/>
      <c r="X89" s="441"/>
      <c r="Y89" s="441"/>
      <c r="Z89" s="441"/>
      <c r="AA89" s="441"/>
      <c r="AB89" s="441"/>
      <c r="AC89" s="441"/>
    </row>
    <row r="90" spans="1:29" x14ac:dyDescent="0.2">
      <c r="A90" s="441"/>
      <c r="B90" s="441"/>
      <c r="C90" s="441"/>
      <c r="D90" s="441"/>
      <c r="E90" s="441"/>
      <c r="F90" s="441"/>
      <c r="G90" s="441"/>
      <c r="H90" s="441"/>
      <c r="I90" s="441"/>
      <c r="J90" s="441"/>
      <c r="K90" s="441"/>
      <c r="L90" s="441"/>
      <c r="M90" s="441"/>
      <c r="N90" s="441"/>
      <c r="O90" s="441"/>
      <c r="P90" s="441"/>
      <c r="Q90" s="441"/>
      <c r="R90" s="441"/>
      <c r="S90" s="441"/>
      <c r="T90" s="441"/>
      <c r="U90" s="441"/>
      <c r="V90" s="441"/>
      <c r="W90" s="441"/>
      <c r="X90" s="441"/>
      <c r="Y90" s="441"/>
      <c r="Z90" s="441"/>
      <c r="AA90" s="441"/>
      <c r="AB90" s="441"/>
      <c r="AC90" s="441"/>
    </row>
    <row r="91" spans="1:29" x14ac:dyDescent="0.2">
      <c r="A91" s="441"/>
      <c r="B91" s="441"/>
      <c r="C91" s="441"/>
      <c r="D91" s="441"/>
      <c r="E91" s="441"/>
      <c r="F91" s="441"/>
      <c r="G91" s="441"/>
      <c r="H91" s="441"/>
      <c r="I91" s="441"/>
      <c r="J91" s="441"/>
      <c r="K91" s="441"/>
      <c r="L91" s="441"/>
      <c r="M91" s="441"/>
      <c r="N91" s="441"/>
      <c r="O91" s="441"/>
      <c r="P91" s="441"/>
      <c r="Q91" s="441"/>
      <c r="R91" s="441"/>
      <c r="S91" s="441"/>
      <c r="T91" s="441"/>
      <c r="U91" s="441"/>
      <c r="V91" s="441"/>
      <c r="W91" s="441"/>
      <c r="X91" s="441"/>
      <c r="Y91" s="441"/>
      <c r="Z91" s="441"/>
      <c r="AA91" s="441"/>
      <c r="AB91" s="441"/>
      <c r="AC91" s="441"/>
    </row>
    <row r="92" spans="1:29" x14ac:dyDescent="0.2">
      <c r="A92" s="441"/>
      <c r="B92" s="441"/>
      <c r="C92" s="441"/>
      <c r="D92" s="441"/>
      <c r="E92" s="441"/>
      <c r="F92" s="441"/>
      <c r="G92" s="441"/>
      <c r="H92" s="441"/>
      <c r="I92" s="441"/>
      <c r="J92" s="441"/>
      <c r="K92" s="441"/>
      <c r="L92" s="441"/>
      <c r="M92" s="441"/>
      <c r="N92" s="441"/>
      <c r="O92" s="441"/>
      <c r="P92" s="441"/>
      <c r="Q92" s="441"/>
      <c r="R92" s="441"/>
      <c r="S92" s="441"/>
      <c r="T92" s="441"/>
      <c r="U92" s="441"/>
      <c r="V92" s="441"/>
      <c r="W92" s="441"/>
      <c r="X92" s="441"/>
      <c r="Y92" s="441"/>
      <c r="Z92" s="441"/>
      <c r="AA92" s="441"/>
      <c r="AB92" s="441"/>
      <c r="AC92" s="441"/>
    </row>
    <row r="93" spans="1:29" x14ac:dyDescent="0.2">
      <c r="A93" s="441"/>
      <c r="B93" s="441"/>
      <c r="C93" s="441"/>
      <c r="D93" s="441"/>
      <c r="E93" s="441"/>
      <c r="F93" s="441"/>
      <c r="G93" s="441"/>
      <c r="H93" s="441"/>
      <c r="I93" s="441"/>
      <c r="J93" s="441"/>
      <c r="K93" s="441"/>
      <c r="L93" s="441"/>
      <c r="M93" s="441"/>
      <c r="N93" s="441"/>
      <c r="O93" s="441"/>
      <c r="P93" s="441"/>
      <c r="Q93" s="441"/>
      <c r="R93" s="441"/>
      <c r="S93" s="441"/>
      <c r="T93" s="441"/>
      <c r="U93" s="441"/>
      <c r="V93" s="441"/>
      <c r="W93" s="441"/>
      <c r="X93" s="441"/>
      <c r="Y93" s="441"/>
      <c r="Z93" s="441"/>
      <c r="AA93" s="441"/>
      <c r="AB93" s="441"/>
      <c r="AC93" s="441"/>
    </row>
    <row r="94" spans="1:29" x14ac:dyDescent="0.2">
      <c r="A94" s="441"/>
      <c r="B94" s="441"/>
      <c r="C94" s="441"/>
      <c r="D94" s="441"/>
      <c r="E94" s="441"/>
      <c r="F94" s="441"/>
      <c r="G94" s="441"/>
      <c r="H94" s="441"/>
      <c r="I94" s="441"/>
      <c r="J94" s="441"/>
      <c r="K94" s="441"/>
      <c r="L94" s="441"/>
      <c r="M94" s="441"/>
      <c r="N94" s="441"/>
      <c r="O94" s="441"/>
      <c r="P94" s="441"/>
      <c r="Q94" s="441"/>
      <c r="R94" s="441"/>
      <c r="S94" s="441"/>
      <c r="T94" s="441"/>
      <c r="U94" s="441"/>
      <c r="V94" s="441"/>
      <c r="W94" s="441"/>
      <c r="X94" s="441"/>
      <c r="Y94" s="441"/>
      <c r="Z94" s="441"/>
      <c r="AA94" s="441"/>
      <c r="AB94" s="441"/>
      <c r="AC94" s="441"/>
    </row>
    <row r="95" spans="1:29" x14ac:dyDescent="0.2">
      <c r="A95" s="441"/>
      <c r="B95" s="441"/>
      <c r="C95" s="441"/>
      <c r="D95" s="441"/>
      <c r="E95" s="441"/>
      <c r="F95" s="441"/>
      <c r="G95" s="441"/>
      <c r="H95" s="441"/>
      <c r="I95" s="441"/>
      <c r="J95" s="441"/>
      <c r="K95" s="441"/>
      <c r="L95" s="441"/>
      <c r="M95" s="441"/>
      <c r="N95" s="441"/>
      <c r="O95" s="441"/>
      <c r="P95" s="441"/>
      <c r="Q95" s="441"/>
      <c r="R95" s="441"/>
      <c r="S95" s="441"/>
      <c r="T95" s="441"/>
      <c r="U95" s="441"/>
      <c r="V95" s="441"/>
      <c r="W95" s="441"/>
      <c r="X95" s="441"/>
      <c r="Y95" s="441"/>
      <c r="Z95" s="441"/>
      <c r="AA95" s="441"/>
      <c r="AB95" s="441"/>
      <c r="AC95" s="441"/>
    </row>
    <row r="96" spans="1:29" x14ac:dyDescent="0.2">
      <c r="A96" s="441"/>
      <c r="B96" s="441"/>
      <c r="C96" s="441"/>
      <c r="D96" s="441"/>
      <c r="E96" s="441"/>
      <c r="F96" s="441"/>
      <c r="G96" s="441"/>
      <c r="H96" s="441"/>
      <c r="I96" s="441"/>
      <c r="J96" s="441"/>
      <c r="K96" s="441"/>
      <c r="L96" s="441"/>
      <c r="M96" s="441"/>
      <c r="N96" s="441"/>
      <c r="O96" s="441"/>
      <c r="P96" s="441"/>
      <c r="Q96" s="441"/>
      <c r="R96" s="441"/>
      <c r="S96" s="441"/>
      <c r="T96" s="441"/>
      <c r="U96" s="441"/>
      <c r="V96" s="441"/>
      <c r="W96" s="441"/>
      <c r="X96" s="441"/>
      <c r="Y96" s="441"/>
      <c r="Z96" s="441"/>
      <c r="AA96" s="441"/>
      <c r="AB96" s="441"/>
      <c r="AC96" s="441"/>
    </row>
    <row r="97" spans="1:29" x14ac:dyDescent="0.2">
      <c r="A97" s="441"/>
      <c r="B97" s="441"/>
      <c r="C97" s="441"/>
      <c r="D97" s="441"/>
      <c r="E97" s="441"/>
      <c r="F97" s="441"/>
      <c r="G97" s="441"/>
      <c r="H97" s="441"/>
      <c r="I97" s="441"/>
      <c r="J97" s="441"/>
      <c r="K97" s="441"/>
      <c r="L97" s="441"/>
      <c r="M97" s="441"/>
      <c r="N97" s="441"/>
      <c r="O97" s="441"/>
      <c r="P97" s="441"/>
      <c r="Q97" s="441"/>
      <c r="R97" s="441"/>
      <c r="S97" s="441"/>
      <c r="T97" s="441"/>
      <c r="U97" s="441"/>
      <c r="V97" s="441"/>
      <c r="W97" s="441"/>
      <c r="X97" s="441"/>
      <c r="Y97" s="441"/>
      <c r="Z97" s="441"/>
      <c r="AA97" s="441"/>
      <c r="AB97" s="441"/>
      <c r="AC97" s="441"/>
    </row>
    <row r="98" spans="1:29" x14ac:dyDescent="0.2">
      <c r="A98" s="441"/>
      <c r="B98" s="441"/>
      <c r="C98" s="441"/>
      <c r="D98" s="441"/>
      <c r="E98" s="441"/>
      <c r="F98" s="441"/>
      <c r="G98" s="441"/>
      <c r="H98" s="441"/>
      <c r="I98" s="441"/>
      <c r="J98" s="441"/>
      <c r="K98" s="441"/>
      <c r="L98" s="441"/>
      <c r="M98" s="441"/>
      <c r="N98" s="441"/>
      <c r="O98" s="441"/>
      <c r="P98" s="441"/>
      <c r="Q98" s="441"/>
      <c r="R98" s="441"/>
      <c r="S98" s="441"/>
      <c r="T98" s="441"/>
      <c r="U98" s="441"/>
      <c r="V98" s="441"/>
      <c r="W98" s="441"/>
      <c r="X98" s="441"/>
      <c r="Y98" s="441"/>
      <c r="Z98" s="441"/>
      <c r="AA98" s="441"/>
      <c r="AB98" s="441"/>
      <c r="AC98" s="441"/>
    </row>
    <row r="99" spans="1:29" x14ac:dyDescent="0.2">
      <c r="A99" s="441"/>
      <c r="B99" s="441"/>
      <c r="C99" s="441"/>
      <c r="D99" s="441"/>
      <c r="E99" s="441"/>
      <c r="F99" s="441"/>
      <c r="G99" s="441"/>
      <c r="H99" s="441"/>
      <c r="I99" s="441"/>
      <c r="J99" s="441"/>
      <c r="K99" s="441"/>
      <c r="L99" s="441"/>
      <c r="M99" s="441"/>
      <c r="N99" s="441"/>
      <c r="O99" s="441"/>
      <c r="P99" s="441"/>
      <c r="Q99" s="441"/>
      <c r="R99" s="441"/>
      <c r="S99" s="441"/>
      <c r="T99" s="441"/>
      <c r="U99" s="441"/>
      <c r="V99" s="441"/>
      <c r="W99" s="441"/>
      <c r="X99" s="441"/>
      <c r="Y99" s="441"/>
      <c r="Z99" s="441"/>
      <c r="AA99" s="441"/>
      <c r="AB99" s="441"/>
      <c r="AC99" s="441"/>
    </row>
    <row r="100" spans="1:29" x14ac:dyDescent="0.2">
      <c r="A100" s="441"/>
      <c r="B100" s="441"/>
      <c r="C100" s="441"/>
      <c r="D100" s="441"/>
      <c r="E100" s="441"/>
      <c r="F100" s="441"/>
      <c r="G100" s="441"/>
      <c r="H100" s="441"/>
      <c r="I100" s="441"/>
      <c r="J100" s="441"/>
      <c r="K100" s="441"/>
      <c r="L100" s="441"/>
      <c r="M100" s="441"/>
      <c r="N100" s="441"/>
      <c r="O100" s="441"/>
      <c r="P100" s="441"/>
      <c r="Q100" s="441"/>
      <c r="R100" s="441"/>
      <c r="S100" s="441"/>
      <c r="T100" s="441"/>
      <c r="U100" s="441"/>
      <c r="V100" s="441"/>
      <c r="W100" s="441"/>
      <c r="X100" s="441"/>
      <c r="Y100" s="441"/>
      <c r="Z100" s="441"/>
      <c r="AA100" s="441"/>
      <c r="AB100" s="441"/>
      <c r="AC100" s="441" t="s">
        <v>200</v>
      </c>
    </row>
  </sheetData>
  <sheetProtection password="C730" sheet="1" selectLockedCells="1"/>
  <customSheetViews>
    <customSheetView guid="{68ABA936-E0C3-4F62-AA1D-4FD1F5462098}" scale="115" showPageBreaks="1" showGridLines="0" showRowCol="0" printArea="1" view="pageBreakPreview">
      <selection activeCell="C6" sqref="C6:J8"/>
      <pageMargins left="0.39370078740157483" right="0.39370078740157483" top="0.39370078740157483" bottom="0.39370078740157483" header="0" footer="0"/>
      <printOptions horizontalCentered="1"/>
      <pageSetup paperSize="9" orientation="portrait" r:id="rId1"/>
    </customSheetView>
  </customSheetViews>
  <mergeCells count="15">
    <mergeCell ref="M5:M9"/>
    <mergeCell ref="C3:E4"/>
    <mergeCell ref="C25:D25"/>
    <mergeCell ref="E25:J25"/>
    <mergeCell ref="C44:J44"/>
    <mergeCell ref="C5:D5"/>
    <mergeCell ref="E5:J5"/>
    <mergeCell ref="C15:D15"/>
    <mergeCell ref="E15:J15"/>
    <mergeCell ref="C6:J13"/>
    <mergeCell ref="C16:J23"/>
    <mergeCell ref="C26:J33"/>
    <mergeCell ref="C36:J43"/>
    <mergeCell ref="C35:D35"/>
    <mergeCell ref="E35:J35"/>
  </mergeCells>
  <printOptions horizontalCentered="1"/>
  <pageMargins left="0.39370078740157483" right="0.39370078740157483" top="0.39370078740157483" bottom="0.39370078740157483" header="0" footer="0"/>
  <pageSetup paperSize="9" scale="99" orientation="portrait" r:id="rId2"/>
  <extLst>
    <ext xmlns:x14="http://schemas.microsoft.com/office/spreadsheetml/2009/9/main" uri="{78C0D931-6437-407d-A8EE-F0AAD7539E65}">
      <x14:conditionalFormattings>
        <x14:conditionalFormatting xmlns:xm="http://schemas.microsoft.com/office/excel/2006/main">
          <x14:cfRule type="iconSet" priority="11" id="{1A1C8CCF-F2DB-4C5A-92E4-31E402B35FAD}">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M12</xm:sqref>
        </x14:conditionalFormatting>
        <x14:conditionalFormatting xmlns:xm="http://schemas.microsoft.com/office/excel/2006/main">
          <x14:cfRule type="iconSet" priority="10" id="{E3C74D87-7D88-4294-ABF3-4E0241C2B81C}">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M13:M14</xm:sqref>
        </x14:conditionalFormatting>
        <x14:conditionalFormatting xmlns:xm="http://schemas.microsoft.com/office/excel/2006/main">
          <x14:cfRule type="iconSet" priority="9" id="{CC5FB086-28BF-4B64-A130-B4AC079C6AE3}">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M15</xm:sqref>
        </x14:conditionalFormatting>
        <x14:conditionalFormatting xmlns:xm="http://schemas.microsoft.com/office/excel/2006/main">
          <x14:cfRule type="iconSet" priority="8" id="{A1824D3B-16DF-4764-A22B-09C3A06D5D6B}">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M16</xm:sqref>
        </x14:conditionalFormatting>
        <x14:conditionalFormatting xmlns:xm="http://schemas.microsoft.com/office/excel/2006/main">
          <x14:cfRule type="iconSet" priority="6" id="{13603FAE-FBCD-4703-BA72-AACF5AB9A22D}">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M22</xm:sqref>
        </x14:conditionalFormatting>
        <x14:conditionalFormatting xmlns:xm="http://schemas.microsoft.com/office/excel/2006/main">
          <x14:cfRule type="expression" priority="7" id="{79519A08-17D2-4F17-8BA1-728B9E392600}">
            <xm:f>menu!$U$6=FALSE</xm:f>
            <x14:dxf>
              <font>
                <color theme="0"/>
              </font>
              <fill>
                <patternFill>
                  <fgColor theme="0"/>
                  <bgColor theme="0"/>
                </patternFill>
              </fill>
              <border>
                <left/>
                <right/>
                <top/>
                <bottom/>
                <vertical/>
                <horizontal/>
              </border>
            </x14:dxf>
          </x14:cfRule>
          <xm:sqref>M22</xm:sqref>
        </x14:conditionalFormatting>
        <x14:conditionalFormatting xmlns:xm="http://schemas.microsoft.com/office/excel/2006/main">
          <x14:cfRule type="expression" priority="5" id="{F1F30C95-B45B-4AEE-8641-96946DEFA243}">
            <xm:f>menu!$U$8=FALSE</xm:f>
            <x14:dxf>
              <font>
                <color theme="0"/>
              </font>
              <fill>
                <patternFill>
                  <fgColor theme="0"/>
                  <bgColor theme="0"/>
                </patternFill>
              </fill>
              <border>
                <left/>
                <right/>
                <top/>
                <bottom/>
                <vertical/>
                <horizontal/>
              </border>
            </x14:dxf>
          </x14:cfRule>
          <xm:sqref>K3</xm:sqref>
        </x14:conditionalFormatting>
        <x14:conditionalFormatting xmlns:xm="http://schemas.microsoft.com/office/excel/2006/main">
          <x14:cfRule type="expression" priority="3" id="{7C6D9516-BFE0-4E48-A4A9-BCF8FA57EB41}">
            <xm:f>menu!$F$46="ÜGR"</xm:f>
            <x14:dxf>
              <font>
                <color theme="0"/>
              </font>
              <fill>
                <patternFill>
                  <bgColor theme="0"/>
                </patternFill>
              </fill>
              <border>
                <left/>
                <right/>
                <top/>
                <bottom/>
                <vertical/>
                <horizontal/>
              </border>
            </x14:dxf>
          </x14:cfRule>
          <x14:cfRule type="expression" priority="4" id="{DC66BDB7-790E-4A44-957A-E13F0A2E3028}">
            <xm:f>menu!$U$10=FALSE</xm:f>
            <x14:dxf>
              <font>
                <color theme="0"/>
              </font>
              <fill>
                <patternFill>
                  <fgColor theme="0"/>
                  <bgColor theme="0"/>
                </patternFill>
              </fill>
              <border>
                <left/>
                <right/>
                <top/>
                <bottom/>
                <vertical/>
                <horizontal/>
              </border>
            </x14:dxf>
          </x14:cfRule>
          <xm:sqref>K4:O4</xm:sqref>
        </x14:conditionalFormatting>
        <x14:conditionalFormatting xmlns:xm="http://schemas.microsoft.com/office/excel/2006/main">
          <x14:cfRule type="expression" priority="1" id="{496C3AB9-9994-4AFC-9383-25A9CFB402DE}">
            <xm:f>menu!$F$46="ÜGR"</xm:f>
            <x14:dxf>
              <font>
                <color theme="0"/>
              </font>
              <fill>
                <patternFill>
                  <bgColor theme="0"/>
                </patternFill>
              </fill>
              <border>
                <left/>
                <right/>
                <top/>
                <bottom/>
                <vertical/>
                <horizontal/>
              </border>
            </x14:dxf>
          </x14:cfRule>
          <x14:cfRule type="expression" priority="2" id="{E4163F84-44AF-4E7B-B681-470883D64EEF}">
            <xm:f>menu!$U$10=FALSE</xm:f>
            <x14:dxf>
              <font>
                <color theme="0"/>
              </font>
              <fill>
                <patternFill>
                  <fgColor theme="0"/>
                  <bgColor theme="0"/>
                </patternFill>
              </fill>
              <border>
                <left/>
                <right/>
                <top/>
                <bottom/>
                <vertical/>
                <horizontal/>
              </border>
            </x14:dxf>
          </x14:cfRule>
          <xm:sqref>F3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menu!$Z$21:$Z$34</xm:f>
          </x14:formula1>
          <xm:sqref>E5:J5 E15:J15 E25:J25 E35:J35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AI100"/>
  <sheetViews>
    <sheetView showGridLines="0" showRowColHeaders="0" zoomScale="90" zoomScaleNormal="90" workbookViewId="0">
      <selection activeCell="T31" sqref="T31"/>
    </sheetView>
  </sheetViews>
  <sheetFormatPr baseColWidth="10" defaultColWidth="11.42578125" defaultRowHeight="12" x14ac:dyDescent="0.2"/>
  <cols>
    <col min="1" max="1" width="2.5703125" style="1" customWidth="1"/>
    <col min="2" max="2" width="2.7109375" style="1" customWidth="1"/>
    <col min="3" max="3" width="2.85546875" style="1" customWidth="1"/>
    <col min="4" max="4" width="3.140625" style="1" customWidth="1"/>
    <col min="5" max="5" width="3.7109375" style="1" customWidth="1"/>
    <col min="6" max="6" width="3.42578125" style="1" customWidth="1"/>
    <col min="7" max="7" width="0.7109375" style="1" customWidth="1"/>
    <col min="8" max="8" width="9.42578125" style="1" customWidth="1"/>
    <col min="9" max="9" width="4.5703125" style="1" customWidth="1"/>
    <col min="10" max="10" width="7.28515625" style="1" customWidth="1"/>
    <col min="11" max="11" width="10" style="1" customWidth="1"/>
    <col min="12" max="13" width="5.7109375" style="1" customWidth="1"/>
    <col min="14" max="16" width="11.42578125" style="1" customWidth="1"/>
    <col min="17" max="17" width="12.85546875" style="1" customWidth="1"/>
    <col min="18" max="19" width="2.28515625" style="1" customWidth="1"/>
    <col min="20" max="20" width="21.5703125" style="1" customWidth="1"/>
    <col min="21" max="16384" width="11.42578125" style="1"/>
  </cols>
  <sheetData>
    <row r="1" spans="1:35" x14ac:dyDescent="0.2">
      <c r="A1" s="417" t="s">
        <v>200</v>
      </c>
      <c r="B1" s="417"/>
      <c r="C1" s="417"/>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417"/>
      <c r="AG1" s="417"/>
      <c r="AH1" s="417"/>
      <c r="AI1" s="417"/>
    </row>
    <row r="2" spans="1:35" ht="12.75" hidden="1" customHeight="1" x14ac:dyDescent="0.2">
      <c r="A2" s="417"/>
      <c r="B2" s="417"/>
      <c r="C2" s="417"/>
      <c r="D2" s="417"/>
      <c r="E2" s="417"/>
      <c r="F2" s="417"/>
      <c r="G2" s="417"/>
      <c r="H2" s="417"/>
      <c r="I2" s="417"/>
      <c r="J2" s="417"/>
      <c r="K2" s="417"/>
      <c r="L2" s="417"/>
      <c r="M2" s="417"/>
      <c r="N2" s="417"/>
      <c r="O2" s="417"/>
      <c r="P2" s="417"/>
      <c r="Q2" s="417"/>
      <c r="R2" s="417"/>
      <c r="S2" s="417"/>
      <c r="T2" s="417"/>
      <c r="U2" s="417"/>
      <c r="V2" s="417"/>
      <c r="W2" s="417"/>
      <c r="X2" s="417"/>
      <c r="Y2" s="417"/>
      <c r="Z2" s="417"/>
      <c r="AA2" s="417"/>
      <c r="AB2" s="417"/>
      <c r="AC2" s="417"/>
      <c r="AD2" s="417"/>
      <c r="AE2" s="417"/>
      <c r="AF2" s="417"/>
      <c r="AG2" s="417"/>
      <c r="AH2" s="417"/>
      <c r="AI2" s="417"/>
    </row>
    <row r="3" spans="1:35" ht="12" customHeight="1" x14ac:dyDescent="0.2">
      <c r="A3" s="417"/>
      <c r="B3" s="203"/>
      <c r="C3" s="203"/>
      <c r="D3" s="203"/>
      <c r="E3" s="203"/>
      <c r="F3" s="203"/>
      <c r="G3" s="203"/>
      <c r="H3" s="203"/>
      <c r="I3" s="203"/>
      <c r="J3" s="203"/>
      <c r="K3" s="203"/>
      <c r="L3" s="203"/>
      <c r="M3" s="203"/>
      <c r="N3" s="203"/>
      <c r="O3" s="203"/>
      <c r="P3" s="203"/>
      <c r="Q3" s="203"/>
      <c r="R3" s="203"/>
      <c r="S3" s="417"/>
      <c r="T3" s="417"/>
      <c r="U3" s="417"/>
      <c r="V3" s="417"/>
      <c r="W3" s="417"/>
      <c r="X3" s="417"/>
      <c r="Y3" s="417"/>
      <c r="Z3" s="417"/>
      <c r="AA3" s="417"/>
      <c r="AB3" s="417"/>
      <c r="AC3" s="417"/>
      <c r="AD3" s="417"/>
      <c r="AE3" s="417"/>
      <c r="AF3" s="417"/>
      <c r="AG3" s="417"/>
      <c r="AH3" s="417"/>
      <c r="AI3" s="417"/>
    </row>
    <row r="4" spans="1:35" s="138" customFormat="1" ht="50.25" customHeight="1" x14ac:dyDescent="0.2">
      <c r="A4" s="418"/>
      <c r="B4" s="321"/>
      <c r="C4" s="626" t="str">
        <f>Basisdaten!C4</f>
        <v>Vorhabenbeschreibung Förderschwerpunkte 4.1.8a) Erstvorhaben Klimaschutz- und Umsetzungsmanagement</v>
      </c>
      <c r="D4" s="626"/>
      <c r="E4" s="626"/>
      <c r="F4" s="626"/>
      <c r="G4" s="626"/>
      <c r="H4" s="626"/>
      <c r="I4" s="626"/>
      <c r="J4" s="626"/>
      <c r="K4" s="626"/>
      <c r="L4" s="626"/>
      <c r="M4" s="626"/>
      <c r="N4" s="203"/>
      <c r="O4" s="203"/>
      <c r="P4" s="203"/>
      <c r="Q4" s="203"/>
      <c r="R4" s="203"/>
      <c r="S4" s="418"/>
      <c r="T4" s="418"/>
      <c r="U4" s="418"/>
      <c r="V4" s="418"/>
      <c r="W4" s="418"/>
      <c r="X4" s="418"/>
      <c r="Y4" s="418"/>
      <c r="Z4" s="418"/>
      <c r="AA4" s="418"/>
      <c r="AB4" s="418"/>
      <c r="AC4" s="418"/>
      <c r="AD4" s="418"/>
      <c r="AE4" s="418"/>
      <c r="AF4" s="418"/>
      <c r="AG4" s="418"/>
      <c r="AH4" s="418"/>
      <c r="AI4" s="418"/>
    </row>
    <row r="5" spans="1:35" s="138" customFormat="1" ht="13.5" customHeight="1" x14ac:dyDescent="0.2">
      <c r="A5" s="418"/>
      <c r="B5" s="321"/>
      <c r="C5" s="627" t="str">
        <f>Basisdaten!$C$7</f>
        <v>ERSTELLUNG eines Integrierten Klimaschutzkonzepts</v>
      </c>
      <c r="D5" s="627"/>
      <c r="E5" s="627"/>
      <c r="F5" s="627"/>
      <c r="G5" s="627"/>
      <c r="H5" s="627"/>
      <c r="I5" s="627"/>
      <c r="J5" s="627"/>
      <c r="K5" s="627"/>
      <c r="L5" s="627"/>
      <c r="M5" s="627"/>
      <c r="N5" s="203"/>
      <c r="O5" s="203"/>
      <c r="P5" s="203"/>
      <c r="Q5" s="203"/>
      <c r="R5" s="203"/>
      <c r="S5" s="418"/>
      <c r="T5" s="418"/>
      <c r="U5" s="418"/>
      <c r="V5" s="418"/>
      <c r="W5" s="418"/>
      <c r="X5" s="418"/>
      <c r="Y5" s="418"/>
      <c r="Z5" s="418"/>
      <c r="AA5" s="418"/>
      <c r="AB5" s="418"/>
      <c r="AC5" s="418"/>
      <c r="AD5" s="418"/>
      <c r="AE5" s="418"/>
      <c r="AF5" s="418"/>
      <c r="AG5" s="418"/>
      <c r="AH5" s="418"/>
      <c r="AI5" s="418"/>
    </row>
    <row r="6" spans="1:35" s="138" customFormat="1" ht="13.5" customHeight="1" x14ac:dyDescent="0.2">
      <c r="A6" s="418"/>
      <c r="B6" s="321"/>
      <c r="C6" s="407" t="s">
        <v>378</v>
      </c>
      <c r="D6" s="324"/>
      <c r="E6" s="324"/>
      <c r="F6" s="324"/>
      <c r="G6" s="324"/>
      <c r="H6" s="324"/>
      <c r="I6" s="324"/>
      <c r="J6" s="324"/>
      <c r="K6" s="324"/>
      <c r="L6" s="324"/>
      <c r="M6" s="324"/>
      <c r="N6" s="203"/>
      <c r="O6" s="203"/>
      <c r="P6" s="203"/>
      <c r="Q6" s="203"/>
      <c r="R6" s="203"/>
      <c r="S6" s="418"/>
      <c r="T6" s="418"/>
      <c r="U6" s="418"/>
      <c r="V6" s="418"/>
      <c r="W6" s="418"/>
      <c r="X6" s="418"/>
      <c r="Y6" s="418"/>
      <c r="Z6" s="418"/>
      <c r="AA6" s="418"/>
      <c r="AB6" s="418"/>
      <c r="AC6" s="418"/>
      <c r="AD6" s="418"/>
      <c r="AE6" s="418"/>
      <c r="AF6" s="418"/>
      <c r="AG6" s="418"/>
      <c r="AH6" s="418"/>
      <c r="AI6" s="418"/>
    </row>
    <row r="7" spans="1:35" s="138" customFormat="1" ht="6" customHeight="1" x14ac:dyDescent="0.2">
      <c r="A7" s="418"/>
      <c r="B7" s="321"/>
      <c r="C7" s="323"/>
      <c r="D7" s="324"/>
      <c r="E7" s="324"/>
      <c r="F7" s="324"/>
      <c r="G7" s="324"/>
      <c r="H7" s="324"/>
      <c r="I7" s="324"/>
      <c r="J7" s="324"/>
      <c r="K7" s="324"/>
      <c r="L7" s="324"/>
      <c r="M7" s="324"/>
      <c r="N7" s="203"/>
      <c r="O7" s="203"/>
      <c r="P7" s="203"/>
      <c r="Q7" s="203"/>
      <c r="R7" s="203"/>
      <c r="S7" s="418"/>
      <c r="T7" s="418"/>
      <c r="U7" s="418"/>
      <c r="V7" s="418"/>
      <c r="W7" s="418"/>
      <c r="X7" s="418"/>
      <c r="Y7" s="418"/>
      <c r="Z7" s="418"/>
      <c r="AA7" s="418"/>
      <c r="AB7" s="418"/>
      <c r="AC7" s="418"/>
      <c r="AD7" s="418"/>
      <c r="AE7" s="418"/>
      <c r="AF7" s="418"/>
      <c r="AG7" s="418"/>
      <c r="AH7" s="418"/>
      <c r="AI7" s="418"/>
    </row>
    <row r="8" spans="1:35" s="138" customFormat="1" ht="12" customHeight="1" x14ac:dyDescent="0.2">
      <c r="A8" s="418"/>
      <c r="B8" s="321"/>
      <c r="C8" s="628" t="s">
        <v>9</v>
      </c>
      <c r="D8" s="629"/>
      <c r="E8" s="629"/>
      <c r="F8" s="629"/>
      <c r="G8" s="629"/>
      <c r="H8" s="629"/>
      <c r="I8" s="629"/>
      <c r="J8" s="629"/>
      <c r="K8" s="629"/>
      <c r="L8" s="629"/>
      <c r="M8" s="629"/>
      <c r="N8" s="629"/>
      <c r="O8" s="629"/>
      <c r="P8" s="629"/>
      <c r="Q8" s="630"/>
      <c r="R8" s="203"/>
      <c r="S8" s="418"/>
      <c r="T8" s="418"/>
      <c r="U8" s="418"/>
      <c r="V8" s="418"/>
      <c r="W8" s="418"/>
      <c r="X8" s="418"/>
      <c r="Y8" s="418"/>
      <c r="Z8" s="418"/>
      <c r="AA8" s="418"/>
      <c r="AB8" s="418"/>
      <c r="AC8" s="418"/>
      <c r="AD8" s="418"/>
      <c r="AE8" s="418"/>
      <c r="AF8" s="418"/>
      <c r="AG8" s="418"/>
      <c r="AH8" s="418"/>
      <c r="AI8" s="418"/>
    </row>
    <row r="9" spans="1:35" s="138" customFormat="1" ht="12" customHeight="1" x14ac:dyDescent="0.2">
      <c r="A9" s="418"/>
      <c r="B9" s="321"/>
      <c r="C9" s="631" t="s">
        <v>635</v>
      </c>
      <c r="D9" s="632"/>
      <c r="E9" s="632"/>
      <c r="F9" s="632"/>
      <c r="G9" s="632"/>
      <c r="H9" s="632"/>
      <c r="I9" s="632"/>
      <c r="J9" s="632"/>
      <c r="K9" s="632"/>
      <c r="L9" s="632"/>
      <c r="M9" s="632"/>
      <c r="N9" s="632"/>
      <c r="O9" s="632"/>
      <c r="P9" s="632"/>
      <c r="Q9" s="633"/>
      <c r="R9" s="203"/>
      <c r="S9" s="418"/>
      <c r="T9" s="418"/>
      <c r="U9" s="418"/>
      <c r="V9" s="418"/>
      <c r="W9" s="418"/>
      <c r="X9" s="418"/>
      <c r="Y9" s="418"/>
      <c r="Z9" s="418"/>
      <c r="AA9" s="418"/>
      <c r="AB9" s="418"/>
      <c r="AC9" s="418"/>
      <c r="AD9" s="418"/>
      <c r="AE9" s="418"/>
      <c r="AF9" s="418"/>
      <c r="AG9" s="418"/>
      <c r="AH9" s="418"/>
      <c r="AI9" s="418"/>
    </row>
    <row r="10" spans="1:35" s="138" customFormat="1" ht="6" customHeight="1" thickBot="1" x14ac:dyDescent="0.25">
      <c r="A10" s="418"/>
      <c r="B10" s="321"/>
      <c r="C10" s="323"/>
      <c r="D10" s="324"/>
      <c r="E10" s="324"/>
      <c r="F10" s="324"/>
      <c r="G10" s="324"/>
      <c r="H10" s="324"/>
      <c r="I10" s="324"/>
      <c r="J10" s="324"/>
      <c r="K10" s="324"/>
      <c r="L10" s="324"/>
      <c r="M10" s="324"/>
      <c r="N10" s="203"/>
      <c r="O10" s="203"/>
      <c r="P10" s="203"/>
      <c r="Q10" s="203"/>
      <c r="R10" s="203"/>
      <c r="S10" s="418"/>
      <c r="T10" s="418"/>
      <c r="U10" s="418"/>
      <c r="V10" s="418"/>
      <c r="W10" s="418"/>
      <c r="X10" s="418"/>
      <c r="Y10" s="418"/>
      <c r="Z10" s="418"/>
      <c r="AA10" s="418"/>
      <c r="AB10" s="418"/>
      <c r="AC10" s="418"/>
      <c r="AD10" s="418"/>
      <c r="AE10" s="418"/>
      <c r="AF10" s="418"/>
      <c r="AG10" s="418"/>
      <c r="AH10" s="418"/>
      <c r="AI10" s="418"/>
    </row>
    <row r="11" spans="1:35" ht="24.75" customHeight="1" x14ac:dyDescent="0.2">
      <c r="A11" s="417"/>
      <c r="B11" s="203"/>
      <c r="C11" s="609" t="str">
        <f>menu!B175</f>
        <v>Bisherige Klimaschutzaktivitäten, Motivation und ggf. strukturelle Besonderheiten:</v>
      </c>
      <c r="D11" s="610"/>
      <c r="E11" s="610"/>
      <c r="F11" s="610"/>
      <c r="G11" s="610"/>
      <c r="H11" s="610"/>
      <c r="I11" s="610"/>
      <c r="J11" s="610"/>
      <c r="K11" s="610"/>
      <c r="L11" s="610"/>
      <c r="M11" s="610"/>
      <c r="N11" s="610"/>
      <c r="O11" s="610"/>
      <c r="P11" s="610"/>
      <c r="Q11" s="611"/>
      <c r="R11" s="203"/>
      <c r="S11" s="417"/>
      <c r="T11" s="429"/>
      <c r="U11" s="430"/>
      <c r="V11" s="430"/>
      <c r="W11" s="430"/>
      <c r="X11" s="430"/>
      <c r="Y11" s="430"/>
      <c r="Z11" s="430"/>
      <c r="AA11" s="430"/>
      <c r="AB11" s="430"/>
      <c r="AC11" s="430"/>
      <c r="AD11" s="430"/>
      <c r="AE11" s="430"/>
      <c r="AF11" s="430"/>
      <c r="AG11" s="430"/>
      <c r="AH11" s="430"/>
      <c r="AI11" s="430"/>
    </row>
    <row r="12" spans="1:35" ht="19.5" customHeight="1" x14ac:dyDescent="0.2">
      <c r="A12" s="417"/>
      <c r="B12" s="203"/>
      <c r="C12" s="620"/>
      <c r="D12" s="621"/>
      <c r="E12" s="621"/>
      <c r="F12" s="621"/>
      <c r="G12" s="621"/>
      <c r="H12" s="621"/>
      <c r="I12" s="621"/>
      <c r="J12" s="621"/>
      <c r="K12" s="621"/>
      <c r="L12" s="621"/>
      <c r="M12" s="621"/>
      <c r="N12" s="621"/>
      <c r="O12" s="621"/>
      <c r="P12" s="621"/>
      <c r="Q12" s="622"/>
      <c r="R12" s="203"/>
      <c r="S12" s="417"/>
      <c r="T12" s="429"/>
      <c r="U12" s="429"/>
      <c r="V12" s="429"/>
      <c r="W12" s="429"/>
      <c r="X12" s="429"/>
      <c r="Y12" s="429"/>
      <c r="Z12" s="429"/>
      <c r="AA12" s="429"/>
      <c r="AB12" s="429"/>
      <c r="AC12" s="429"/>
      <c r="AD12" s="429"/>
      <c r="AE12" s="429"/>
      <c r="AF12" s="429"/>
      <c r="AG12" s="429"/>
      <c r="AH12" s="429"/>
      <c r="AI12" s="429"/>
    </row>
    <row r="13" spans="1:35" ht="12" customHeight="1" x14ac:dyDescent="0.2">
      <c r="A13" s="417"/>
      <c r="B13" s="203"/>
      <c r="C13" s="620"/>
      <c r="D13" s="621"/>
      <c r="E13" s="621"/>
      <c r="F13" s="621"/>
      <c r="G13" s="621"/>
      <c r="H13" s="621"/>
      <c r="I13" s="621"/>
      <c r="J13" s="621"/>
      <c r="K13" s="621"/>
      <c r="L13" s="621"/>
      <c r="M13" s="621"/>
      <c r="N13" s="621"/>
      <c r="O13" s="621"/>
      <c r="P13" s="621"/>
      <c r="Q13" s="622"/>
      <c r="R13" s="203"/>
      <c r="S13" s="417"/>
      <c r="T13" s="429"/>
      <c r="U13" s="429"/>
      <c r="V13" s="429"/>
      <c r="W13" s="429"/>
      <c r="X13" s="429"/>
      <c r="Y13" s="429"/>
      <c r="Z13" s="429"/>
      <c r="AA13" s="429"/>
      <c r="AB13" s="429"/>
      <c r="AC13" s="429"/>
      <c r="AD13" s="429"/>
      <c r="AE13" s="429"/>
      <c r="AF13" s="429"/>
      <c r="AG13" s="429"/>
      <c r="AH13" s="429"/>
      <c r="AI13" s="429"/>
    </row>
    <row r="14" spans="1:35" x14ac:dyDescent="0.2">
      <c r="A14" s="417"/>
      <c r="B14" s="203"/>
      <c r="C14" s="620"/>
      <c r="D14" s="621"/>
      <c r="E14" s="621"/>
      <c r="F14" s="621"/>
      <c r="G14" s="621"/>
      <c r="H14" s="621"/>
      <c r="I14" s="621"/>
      <c r="J14" s="621"/>
      <c r="K14" s="621"/>
      <c r="L14" s="621"/>
      <c r="M14" s="621"/>
      <c r="N14" s="621"/>
      <c r="O14" s="621"/>
      <c r="P14" s="621"/>
      <c r="Q14" s="622"/>
      <c r="R14" s="203"/>
      <c r="S14" s="417"/>
      <c r="T14" s="429"/>
      <c r="U14" s="429"/>
      <c r="V14" s="429"/>
      <c r="W14" s="429"/>
      <c r="X14" s="429"/>
      <c r="Y14" s="429"/>
      <c r="Z14" s="429"/>
      <c r="AA14" s="429"/>
      <c r="AB14" s="429"/>
      <c r="AC14" s="429"/>
      <c r="AD14" s="429"/>
      <c r="AE14" s="429"/>
      <c r="AF14" s="429"/>
      <c r="AG14" s="429"/>
      <c r="AH14" s="429"/>
      <c r="AI14" s="429"/>
    </row>
    <row r="15" spans="1:35" ht="12" customHeight="1" x14ac:dyDescent="0.2">
      <c r="A15" s="417"/>
      <c r="B15" s="203"/>
      <c r="C15" s="620"/>
      <c r="D15" s="621"/>
      <c r="E15" s="621"/>
      <c r="F15" s="621"/>
      <c r="G15" s="621"/>
      <c r="H15" s="621"/>
      <c r="I15" s="621"/>
      <c r="J15" s="621"/>
      <c r="K15" s="621"/>
      <c r="L15" s="621"/>
      <c r="M15" s="621"/>
      <c r="N15" s="621"/>
      <c r="O15" s="621"/>
      <c r="P15" s="621"/>
      <c r="Q15" s="622"/>
      <c r="R15" s="203"/>
      <c r="S15" s="417"/>
      <c r="T15" s="429"/>
      <c r="U15" s="429"/>
      <c r="V15" s="429"/>
      <c r="W15" s="429"/>
      <c r="X15" s="429"/>
      <c r="Y15" s="429"/>
      <c r="Z15" s="429"/>
      <c r="AA15" s="429"/>
      <c r="AB15" s="429"/>
      <c r="AC15" s="429"/>
      <c r="AD15" s="429"/>
      <c r="AE15" s="429"/>
      <c r="AF15" s="429"/>
      <c r="AG15" s="429"/>
      <c r="AH15" s="429"/>
      <c r="AI15" s="429"/>
    </row>
    <row r="16" spans="1:35" x14ac:dyDescent="0.2">
      <c r="A16" s="417"/>
      <c r="B16" s="203"/>
      <c r="C16" s="620"/>
      <c r="D16" s="621"/>
      <c r="E16" s="621"/>
      <c r="F16" s="621"/>
      <c r="G16" s="621"/>
      <c r="H16" s="621"/>
      <c r="I16" s="621"/>
      <c r="J16" s="621"/>
      <c r="K16" s="621"/>
      <c r="L16" s="621"/>
      <c r="M16" s="621"/>
      <c r="N16" s="621"/>
      <c r="O16" s="621"/>
      <c r="P16" s="621"/>
      <c r="Q16" s="622"/>
      <c r="R16" s="203"/>
      <c r="S16" s="417"/>
      <c r="T16" s="429"/>
      <c r="U16" s="429"/>
      <c r="V16" s="429"/>
      <c r="W16" s="429"/>
      <c r="X16" s="429"/>
      <c r="Y16" s="429"/>
      <c r="Z16" s="429"/>
      <c r="AA16" s="429"/>
      <c r="AB16" s="429"/>
      <c r="AC16" s="429"/>
      <c r="AD16" s="429"/>
      <c r="AE16" s="429"/>
      <c r="AF16" s="429"/>
      <c r="AG16" s="429"/>
      <c r="AH16" s="429"/>
      <c r="AI16" s="429"/>
    </row>
    <row r="17" spans="1:35" x14ac:dyDescent="0.2">
      <c r="A17" s="417"/>
      <c r="B17" s="203"/>
      <c r="C17" s="620"/>
      <c r="D17" s="621"/>
      <c r="E17" s="621"/>
      <c r="F17" s="621"/>
      <c r="G17" s="621"/>
      <c r="H17" s="621"/>
      <c r="I17" s="621"/>
      <c r="J17" s="621"/>
      <c r="K17" s="621"/>
      <c r="L17" s="621"/>
      <c r="M17" s="621"/>
      <c r="N17" s="621"/>
      <c r="O17" s="621"/>
      <c r="P17" s="621"/>
      <c r="Q17" s="622"/>
      <c r="R17" s="203"/>
      <c r="S17" s="417"/>
      <c r="T17" s="429"/>
      <c r="U17" s="429"/>
      <c r="V17" s="429"/>
      <c r="W17" s="429"/>
      <c r="X17" s="429"/>
      <c r="Y17" s="429"/>
      <c r="Z17" s="429"/>
      <c r="AA17" s="429"/>
      <c r="AB17" s="429"/>
      <c r="AC17" s="429"/>
      <c r="AD17" s="429"/>
      <c r="AE17" s="429"/>
      <c r="AF17" s="429"/>
      <c r="AG17" s="429"/>
      <c r="AH17" s="429"/>
      <c r="AI17" s="429"/>
    </row>
    <row r="18" spans="1:35" x14ac:dyDescent="0.2">
      <c r="A18" s="417"/>
      <c r="B18" s="203"/>
      <c r="C18" s="620"/>
      <c r="D18" s="621"/>
      <c r="E18" s="621"/>
      <c r="F18" s="621"/>
      <c r="G18" s="621"/>
      <c r="H18" s="621"/>
      <c r="I18" s="621"/>
      <c r="J18" s="621"/>
      <c r="K18" s="621"/>
      <c r="L18" s="621"/>
      <c r="M18" s="621"/>
      <c r="N18" s="621"/>
      <c r="O18" s="621"/>
      <c r="P18" s="621"/>
      <c r="Q18" s="622"/>
      <c r="R18" s="203"/>
      <c r="S18" s="417"/>
      <c r="T18" s="417"/>
      <c r="U18" s="417"/>
      <c r="V18" s="417"/>
      <c r="W18" s="417"/>
      <c r="X18" s="417"/>
      <c r="Y18" s="417"/>
      <c r="Z18" s="417"/>
      <c r="AA18" s="417"/>
      <c r="AB18" s="417"/>
      <c r="AC18" s="417"/>
      <c r="AD18" s="417"/>
      <c r="AE18" s="417"/>
      <c r="AF18" s="417"/>
      <c r="AG18" s="417"/>
      <c r="AH18" s="417"/>
      <c r="AI18" s="417"/>
    </row>
    <row r="19" spans="1:35" x14ac:dyDescent="0.2">
      <c r="A19" s="417"/>
      <c r="B19" s="203"/>
      <c r="C19" s="620"/>
      <c r="D19" s="621"/>
      <c r="E19" s="621"/>
      <c r="F19" s="621"/>
      <c r="G19" s="621"/>
      <c r="H19" s="621"/>
      <c r="I19" s="621"/>
      <c r="J19" s="621"/>
      <c r="K19" s="621"/>
      <c r="L19" s="621"/>
      <c r="M19" s="621"/>
      <c r="N19" s="621"/>
      <c r="O19" s="621"/>
      <c r="P19" s="621"/>
      <c r="Q19" s="622"/>
      <c r="R19" s="203"/>
      <c r="S19" s="417"/>
      <c r="T19" s="417"/>
      <c r="U19" s="417"/>
      <c r="V19" s="417"/>
      <c r="W19" s="417"/>
      <c r="X19" s="417"/>
      <c r="Y19" s="417"/>
      <c r="Z19" s="417"/>
      <c r="AA19" s="417"/>
      <c r="AB19" s="417"/>
      <c r="AC19" s="417"/>
      <c r="AD19" s="417"/>
      <c r="AE19" s="417"/>
      <c r="AF19" s="417"/>
      <c r="AG19" s="417"/>
      <c r="AH19" s="417"/>
      <c r="AI19" s="417"/>
    </row>
    <row r="20" spans="1:35" x14ac:dyDescent="0.2">
      <c r="A20" s="417"/>
      <c r="B20" s="203"/>
      <c r="C20" s="620"/>
      <c r="D20" s="621"/>
      <c r="E20" s="621"/>
      <c r="F20" s="621"/>
      <c r="G20" s="621"/>
      <c r="H20" s="621"/>
      <c r="I20" s="621"/>
      <c r="J20" s="621"/>
      <c r="K20" s="621"/>
      <c r="L20" s="621"/>
      <c r="M20" s="621"/>
      <c r="N20" s="621"/>
      <c r="O20" s="621"/>
      <c r="P20" s="621"/>
      <c r="Q20" s="622"/>
      <c r="R20" s="203"/>
      <c r="S20" s="417"/>
      <c r="T20" s="417"/>
      <c r="U20" s="417"/>
      <c r="V20" s="417"/>
      <c r="W20" s="417"/>
      <c r="X20" s="417"/>
      <c r="Y20" s="417"/>
      <c r="Z20" s="417"/>
      <c r="AA20" s="417"/>
      <c r="AB20" s="417"/>
      <c r="AC20" s="417"/>
      <c r="AD20" s="417"/>
      <c r="AE20" s="417"/>
      <c r="AF20" s="417"/>
      <c r="AG20" s="417"/>
      <c r="AH20" s="417"/>
      <c r="AI20" s="417"/>
    </row>
    <row r="21" spans="1:35" x14ac:dyDescent="0.2">
      <c r="A21" s="417"/>
      <c r="B21" s="203"/>
      <c r="C21" s="620"/>
      <c r="D21" s="621"/>
      <c r="E21" s="621"/>
      <c r="F21" s="621"/>
      <c r="G21" s="621"/>
      <c r="H21" s="621"/>
      <c r="I21" s="621"/>
      <c r="J21" s="621"/>
      <c r="K21" s="621"/>
      <c r="L21" s="621"/>
      <c r="M21" s="621"/>
      <c r="N21" s="621"/>
      <c r="O21" s="621"/>
      <c r="P21" s="621"/>
      <c r="Q21" s="622"/>
      <c r="R21" s="203"/>
      <c r="S21" s="417"/>
      <c r="T21" s="417"/>
      <c r="U21" s="417"/>
      <c r="V21" s="417"/>
      <c r="W21" s="417"/>
      <c r="X21" s="417"/>
      <c r="Y21" s="417"/>
      <c r="Z21" s="417"/>
      <c r="AA21" s="417"/>
      <c r="AB21" s="417"/>
      <c r="AC21" s="417"/>
      <c r="AD21" s="417"/>
      <c r="AE21" s="417"/>
      <c r="AF21" s="417"/>
      <c r="AG21" s="417"/>
      <c r="AH21" s="417"/>
      <c r="AI21" s="417"/>
    </row>
    <row r="22" spans="1:35" x14ac:dyDescent="0.2">
      <c r="A22" s="417"/>
      <c r="B22" s="203"/>
      <c r="C22" s="620"/>
      <c r="D22" s="621"/>
      <c r="E22" s="621"/>
      <c r="F22" s="621"/>
      <c r="G22" s="621"/>
      <c r="H22" s="621"/>
      <c r="I22" s="621"/>
      <c r="J22" s="621"/>
      <c r="K22" s="621"/>
      <c r="L22" s="621"/>
      <c r="M22" s="621"/>
      <c r="N22" s="621"/>
      <c r="O22" s="621"/>
      <c r="P22" s="621"/>
      <c r="Q22" s="622"/>
      <c r="R22" s="203"/>
      <c r="S22" s="417"/>
      <c r="T22" s="417"/>
      <c r="U22" s="417"/>
      <c r="V22" s="417"/>
      <c r="W22" s="417"/>
      <c r="X22" s="417"/>
      <c r="Y22" s="417"/>
      <c r="Z22" s="417"/>
      <c r="AA22" s="417"/>
      <c r="AB22" s="417"/>
      <c r="AC22" s="417"/>
      <c r="AD22" s="417"/>
      <c r="AE22" s="417"/>
      <c r="AF22" s="417"/>
      <c r="AG22" s="417"/>
      <c r="AH22" s="417"/>
      <c r="AI22" s="417"/>
    </row>
    <row r="23" spans="1:35" x14ac:dyDescent="0.2">
      <c r="A23" s="417"/>
      <c r="B23" s="203"/>
      <c r="C23" s="620"/>
      <c r="D23" s="621"/>
      <c r="E23" s="621"/>
      <c r="F23" s="621"/>
      <c r="G23" s="621"/>
      <c r="H23" s="621"/>
      <c r="I23" s="621"/>
      <c r="J23" s="621"/>
      <c r="K23" s="621"/>
      <c r="L23" s="621"/>
      <c r="M23" s="621"/>
      <c r="N23" s="621"/>
      <c r="O23" s="621"/>
      <c r="P23" s="621"/>
      <c r="Q23" s="622"/>
      <c r="R23" s="203"/>
      <c r="S23" s="417"/>
      <c r="T23" s="417"/>
      <c r="U23" s="417"/>
      <c r="V23" s="417"/>
      <c r="W23" s="417"/>
      <c r="X23" s="417"/>
      <c r="Y23" s="417"/>
      <c r="Z23" s="417"/>
      <c r="AA23" s="417"/>
      <c r="AB23" s="417"/>
      <c r="AC23" s="417"/>
      <c r="AD23" s="417"/>
      <c r="AE23" s="417"/>
      <c r="AF23" s="417"/>
      <c r="AG23" s="417"/>
      <c r="AH23" s="417"/>
      <c r="AI23" s="417"/>
    </row>
    <row r="24" spans="1:35" x14ac:dyDescent="0.2">
      <c r="A24" s="417"/>
      <c r="B24" s="203"/>
      <c r="C24" s="620"/>
      <c r="D24" s="621"/>
      <c r="E24" s="621"/>
      <c r="F24" s="621"/>
      <c r="G24" s="621"/>
      <c r="H24" s="621"/>
      <c r="I24" s="621"/>
      <c r="J24" s="621"/>
      <c r="K24" s="621"/>
      <c r="L24" s="621"/>
      <c r="M24" s="621"/>
      <c r="N24" s="621"/>
      <c r="O24" s="621"/>
      <c r="P24" s="621"/>
      <c r="Q24" s="622"/>
      <c r="R24" s="203"/>
      <c r="S24" s="417"/>
      <c r="T24" s="417"/>
      <c r="U24" s="417"/>
      <c r="V24" s="417"/>
      <c r="W24" s="417"/>
      <c r="X24" s="417"/>
      <c r="Y24" s="417"/>
      <c r="Z24" s="417"/>
      <c r="AA24" s="417"/>
      <c r="AB24" s="417"/>
      <c r="AC24" s="417"/>
      <c r="AD24" s="417"/>
      <c r="AE24" s="417"/>
      <c r="AF24" s="417"/>
      <c r="AG24" s="417"/>
      <c r="AH24" s="417"/>
      <c r="AI24" s="417"/>
    </row>
    <row r="25" spans="1:35" x14ac:dyDescent="0.2">
      <c r="A25" s="417"/>
      <c r="B25" s="203"/>
      <c r="C25" s="620"/>
      <c r="D25" s="621"/>
      <c r="E25" s="621"/>
      <c r="F25" s="621"/>
      <c r="G25" s="621"/>
      <c r="H25" s="621"/>
      <c r="I25" s="621"/>
      <c r="J25" s="621"/>
      <c r="K25" s="621"/>
      <c r="L25" s="621"/>
      <c r="M25" s="621"/>
      <c r="N25" s="621"/>
      <c r="O25" s="621"/>
      <c r="P25" s="621"/>
      <c r="Q25" s="622"/>
      <c r="R25" s="203"/>
      <c r="S25" s="417"/>
      <c r="T25" s="417"/>
      <c r="U25" s="417"/>
      <c r="V25" s="417"/>
      <c r="W25" s="417"/>
      <c r="X25" s="417"/>
      <c r="Y25" s="417"/>
      <c r="Z25" s="417"/>
      <c r="AA25" s="417"/>
      <c r="AB25" s="417"/>
      <c r="AC25" s="417"/>
      <c r="AD25" s="417"/>
      <c r="AE25" s="417"/>
      <c r="AF25" s="417"/>
      <c r="AG25" s="417"/>
      <c r="AH25" s="417"/>
      <c r="AI25" s="417"/>
    </row>
    <row r="26" spans="1:35" x14ac:dyDescent="0.2">
      <c r="A26" s="417"/>
      <c r="B26" s="203"/>
      <c r="C26" s="620"/>
      <c r="D26" s="621"/>
      <c r="E26" s="621"/>
      <c r="F26" s="621"/>
      <c r="G26" s="621"/>
      <c r="H26" s="621"/>
      <c r="I26" s="621"/>
      <c r="J26" s="621"/>
      <c r="K26" s="621"/>
      <c r="L26" s="621"/>
      <c r="M26" s="621"/>
      <c r="N26" s="621"/>
      <c r="O26" s="621"/>
      <c r="P26" s="621"/>
      <c r="Q26" s="622"/>
      <c r="R26" s="203"/>
      <c r="S26" s="417"/>
      <c r="T26" s="417"/>
      <c r="U26" s="417"/>
      <c r="V26" s="417"/>
      <c r="W26" s="417"/>
      <c r="X26" s="417"/>
      <c r="Y26" s="417"/>
      <c r="Z26" s="417"/>
      <c r="AA26" s="417"/>
      <c r="AB26" s="417"/>
      <c r="AC26" s="417"/>
      <c r="AD26" s="417"/>
      <c r="AE26" s="417"/>
      <c r="AF26" s="417"/>
      <c r="AG26" s="417"/>
      <c r="AH26" s="417"/>
      <c r="AI26" s="417"/>
    </row>
    <row r="27" spans="1:35" ht="22.5" customHeight="1" thickBot="1" x14ac:dyDescent="0.25">
      <c r="A27" s="417"/>
      <c r="B27" s="203"/>
      <c r="C27" s="623"/>
      <c r="D27" s="624"/>
      <c r="E27" s="624"/>
      <c r="F27" s="624"/>
      <c r="G27" s="624"/>
      <c r="H27" s="624"/>
      <c r="I27" s="624"/>
      <c r="J27" s="624"/>
      <c r="K27" s="624"/>
      <c r="L27" s="624"/>
      <c r="M27" s="624"/>
      <c r="N27" s="624"/>
      <c r="O27" s="624"/>
      <c r="P27" s="624"/>
      <c r="Q27" s="625"/>
      <c r="R27" s="203"/>
      <c r="S27" s="417"/>
      <c r="T27" s="417"/>
      <c r="U27" s="417"/>
      <c r="V27" s="417"/>
      <c r="W27" s="417"/>
      <c r="X27" s="417"/>
      <c r="Y27" s="417"/>
      <c r="Z27" s="417"/>
      <c r="AA27" s="417"/>
      <c r="AB27" s="417"/>
      <c r="AC27" s="417"/>
      <c r="AD27" s="417"/>
      <c r="AE27" s="417"/>
      <c r="AF27" s="417"/>
      <c r="AG27" s="417"/>
      <c r="AH27" s="417"/>
      <c r="AI27" s="417"/>
    </row>
    <row r="28" spans="1:35" ht="6" customHeight="1" thickBot="1" x14ac:dyDescent="0.25">
      <c r="A28" s="417"/>
      <c r="B28" s="203"/>
      <c r="C28" s="325"/>
      <c r="D28" s="325"/>
      <c r="E28" s="325"/>
      <c r="F28" s="325"/>
      <c r="G28" s="325"/>
      <c r="H28" s="325"/>
      <c r="I28" s="325"/>
      <c r="J28" s="325"/>
      <c r="K28" s="325"/>
      <c r="L28" s="325"/>
      <c r="M28" s="325"/>
      <c r="N28" s="325"/>
      <c r="O28" s="325"/>
      <c r="P28" s="325"/>
      <c r="Q28" s="325"/>
      <c r="R28" s="203"/>
      <c r="S28" s="417"/>
      <c r="T28" s="417"/>
      <c r="U28" s="417"/>
      <c r="V28" s="417"/>
      <c r="W28" s="417"/>
      <c r="X28" s="417"/>
      <c r="Y28" s="417"/>
      <c r="Z28" s="417"/>
      <c r="AA28" s="417"/>
      <c r="AB28" s="417"/>
      <c r="AC28" s="417"/>
      <c r="AD28" s="417"/>
      <c r="AE28" s="417"/>
      <c r="AF28" s="417"/>
      <c r="AG28" s="417"/>
      <c r="AH28" s="417"/>
      <c r="AI28" s="417"/>
    </row>
    <row r="29" spans="1:35" ht="67.5" customHeight="1" x14ac:dyDescent="0.2">
      <c r="A29" s="417"/>
      <c r="B29" s="203"/>
      <c r="C29" s="609" t="s">
        <v>646</v>
      </c>
      <c r="D29" s="610"/>
      <c r="E29" s="610"/>
      <c r="F29" s="610"/>
      <c r="G29" s="610"/>
      <c r="H29" s="610"/>
      <c r="I29" s="610"/>
      <c r="J29" s="610"/>
      <c r="K29" s="610"/>
      <c r="L29" s="610"/>
      <c r="M29" s="610"/>
      <c r="N29" s="610"/>
      <c r="O29" s="610"/>
      <c r="P29" s="610"/>
      <c r="Q29" s="611"/>
      <c r="R29" s="203"/>
      <c r="S29" s="417"/>
      <c r="T29" s="429"/>
      <c r="U29" s="612"/>
      <c r="V29" s="612"/>
      <c r="W29" s="612"/>
      <c r="X29" s="612"/>
      <c r="Y29" s="612"/>
      <c r="Z29" s="612"/>
      <c r="AA29" s="612"/>
      <c r="AB29" s="612"/>
      <c r="AC29" s="612"/>
      <c r="AD29" s="612"/>
      <c r="AE29" s="612"/>
      <c r="AF29" s="612"/>
      <c r="AG29" s="612"/>
      <c r="AH29" s="612"/>
      <c r="AI29" s="612"/>
    </row>
    <row r="30" spans="1:35" ht="19.5" customHeight="1" x14ac:dyDescent="0.2">
      <c r="A30" s="417"/>
      <c r="B30" s="203"/>
      <c r="C30" s="613"/>
      <c r="D30" s="614"/>
      <c r="E30" s="614"/>
      <c r="F30" s="614"/>
      <c r="G30" s="614"/>
      <c r="H30" s="614"/>
      <c r="I30" s="614"/>
      <c r="J30" s="614"/>
      <c r="K30" s="614"/>
      <c r="L30" s="614"/>
      <c r="M30" s="614"/>
      <c r="N30" s="614"/>
      <c r="O30" s="614"/>
      <c r="P30" s="614"/>
      <c r="Q30" s="615"/>
      <c r="R30" s="203"/>
      <c r="S30" s="417"/>
      <c r="T30" s="429"/>
      <c r="U30" s="429"/>
      <c r="V30" s="429"/>
      <c r="W30" s="429"/>
      <c r="X30" s="429"/>
      <c r="Y30" s="429"/>
      <c r="Z30" s="429"/>
      <c r="AA30" s="429"/>
      <c r="AB30" s="429"/>
      <c r="AC30" s="429"/>
      <c r="AD30" s="429"/>
      <c r="AE30" s="429"/>
      <c r="AF30" s="429"/>
      <c r="AG30" s="429"/>
      <c r="AH30" s="429"/>
      <c r="AI30" s="429"/>
    </row>
    <row r="31" spans="1:35" ht="12" customHeight="1" x14ac:dyDescent="0.2">
      <c r="A31" s="417"/>
      <c r="B31" s="203"/>
      <c r="C31" s="613"/>
      <c r="D31" s="614"/>
      <c r="E31" s="614"/>
      <c r="F31" s="614"/>
      <c r="G31" s="614"/>
      <c r="H31" s="614"/>
      <c r="I31" s="614"/>
      <c r="J31" s="614"/>
      <c r="K31" s="614"/>
      <c r="L31" s="614"/>
      <c r="M31" s="614"/>
      <c r="N31" s="614"/>
      <c r="O31" s="614"/>
      <c r="P31" s="614"/>
      <c r="Q31" s="615"/>
      <c r="R31" s="203"/>
      <c r="S31" s="417"/>
      <c r="T31" s="429"/>
      <c r="U31" s="429"/>
      <c r="V31" s="429"/>
      <c r="W31" s="429"/>
      <c r="X31" s="429"/>
      <c r="Y31" s="429"/>
      <c r="Z31" s="429"/>
      <c r="AA31" s="429"/>
      <c r="AB31" s="429"/>
      <c r="AC31" s="429"/>
      <c r="AD31" s="429"/>
      <c r="AE31" s="429"/>
      <c r="AF31" s="429"/>
      <c r="AG31" s="429"/>
      <c r="AH31" s="429"/>
      <c r="AI31" s="429"/>
    </row>
    <row r="32" spans="1:35" x14ac:dyDescent="0.2">
      <c r="A32" s="417"/>
      <c r="B32" s="203"/>
      <c r="C32" s="613"/>
      <c r="D32" s="614"/>
      <c r="E32" s="614"/>
      <c r="F32" s="614"/>
      <c r="G32" s="614"/>
      <c r="H32" s="614"/>
      <c r="I32" s="614"/>
      <c r="J32" s="614"/>
      <c r="K32" s="614"/>
      <c r="L32" s="614"/>
      <c r="M32" s="614"/>
      <c r="N32" s="614"/>
      <c r="O32" s="614"/>
      <c r="P32" s="614"/>
      <c r="Q32" s="615"/>
      <c r="R32" s="203"/>
      <c r="S32" s="417"/>
      <c r="T32" s="429"/>
      <c r="U32" s="429"/>
      <c r="V32" s="429"/>
      <c r="W32" s="429"/>
      <c r="X32" s="429"/>
      <c r="Y32" s="429"/>
      <c r="Z32" s="429"/>
      <c r="AA32" s="429"/>
      <c r="AB32" s="429"/>
      <c r="AC32" s="429"/>
      <c r="AD32" s="429"/>
      <c r="AE32" s="429"/>
      <c r="AF32" s="429"/>
      <c r="AG32" s="429"/>
      <c r="AH32" s="429"/>
      <c r="AI32" s="429"/>
    </row>
    <row r="33" spans="1:35" ht="12" customHeight="1" x14ac:dyDescent="0.2">
      <c r="A33" s="417"/>
      <c r="B33" s="203"/>
      <c r="C33" s="613"/>
      <c r="D33" s="614"/>
      <c r="E33" s="614"/>
      <c r="F33" s="614"/>
      <c r="G33" s="614"/>
      <c r="H33" s="614"/>
      <c r="I33" s="614"/>
      <c r="J33" s="614"/>
      <c r="K33" s="614"/>
      <c r="L33" s="614"/>
      <c r="M33" s="614"/>
      <c r="N33" s="614"/>
      <c r="O33" s="614"/>
      <c r="P33" s="614"/>
      <c r="Q33" s="615"/>
      <c r="R33" s="203"/>
      <c r="S33" s="417"/>
      <c r="T33" s="429"/>
      <c r="U33" s="429"/>
      <c r="V33" s="429"/>
      <c r="W33" s="429"/>
      <c r="X33" s="429"/>
      <c r="Y33" s="429"/>
      <c r="Z33" s="429"/>
      <c r="AA33" s="429"/>
      <c r="AB33" s="429"/>
      <c r="AC33" s="429"/>
      <c r="AD33" s="429"/>
      <c r="AE33" s="429"/>
      <c r="AF33" s="429"/>
      <c r="AG33" s="429"/>
      <c r="AH33" s="429"/>
      <c r="AI33" s="429"/>
    </row>
    <row r="34" spans="1:35" x14ac:dyDescent="0.2">
      <c r="A34" s="417"/>
      <c r="B34" s="203"/>
      <c r="C34" s="613"/>
      <c r="D34" s="614"/>
      <c r="E34" s="614"/>
      <c r="F34" s="614"/>
      <c r="G34" s="614"/>
      <c r="H34" s="614"/>
      <c r="I34" s="614"/>
      <c r="J34" s="614"/>
      <c r="K34" s="614"/>
      <c r="L34" s="614"/>
      <c r="M34" s="614"/>
      <c r="N34" s="614"/>
      <c r="O34" s="614"/>
      <c r="P34" s="614"/>
      <c r="Q34" s="615"/>
      <c r="R34" s="203"/>
      <c r="S34" s="417"/>
      <c r="T34" s="429"/>
      <c r="U34" s="429"/>
      <c r="V34" s="429"/>
      <c r="W34" s="429"/>
      <c r="X34" s="429"/>
      <c r="Y34" s="429"/>
      <c r="Z34" s="429"/>
      <c r="AA34" s="429"/>
      <c r="AB34" s="429"/>
      <c r="AC34" s="429"/>
      <c r="AD34" s="429"/>
      <c r="AE34" s="429"/>
      <c r="AF34" s="429"/>
      <c r="AG34" s="429"/>
      <c r="AH34" s="429"/>
      <c r="AI34" s="429"/>
    </row>
    <row r="35" spans="1:35" x14ac:dyDescent="0.2">
      <c r="A35" s="417"/>
      <c r="B35" s="203"/>
      <c r="C35" s="613"/>
      <c r="D35" s="614"/>
      <c r="E35" s="614"/>
      <c r="F35" s="614"/>
      <c r="G35" s="614"/>
      <c r="H35" s="614"/>
      <c r="I35" s="614"/>
      <c r="J35" s="614"/>
      <c r="K35" s="614"/>
      <c r="L35" s="614"/>
      <c r="M35" s="614"/>
      <c r="N35" s="614"/>
      <c r="O35" s="614"/>
      <c r="P35" s="614"/>
      <c r="Q35" s="615"/>
      <c r="R35" s="203"/>
      <c r="S35" s="417"/>
      <c r="T35" s="429"/>
      <c r="U35" s="429"/>
      <c r="V35" s="429"/>
      <c r="W35" s="429"/>
      <c r="X35" s="429"/>
      <c r="Y35" s="429"/>
      <c r="Z35" s="429"/>
      <c r="AA35" s="429"/>
      <c r="AB35" s="429"/>
      <c r="AC35" s="429"/>
      <c r="AD35" s="429"/>
      <c r="AE35" s="429"/>
      <c r="AF35" s="429"/>
      <c r="AG35" s="429"/>
      <c r="AH35" s="429"/>
      <c r="AI35" s="429"/>
    </row>
    <row r="36" spans="1:35" x14ac:dyDescent="0.2">
      <c r="A36" s="417"/>
      <c r="B36" s="203"/>
      <c r="C36" s="613"/>
      <c r="D36" s="614"/>
      <c r="E36" s="614"/>
      <c r="F36" s="614"/>
      <c r="G36" s="614"/>
      <c r="H36" s="614"/>
      <c r="I36" s="614"/>
      <c r="J36" s="614"/>
      <c r="K36" s="614"/>
      <c r="L36" s="614"/>
      <c r="M36" s="614"/>
      <c r="N36" s="614"/>
      <c r="O36" s="614"/>
      <c r="P36" s="614"/>
      <c r="Q36" s="615"/>
      <c r="R36" s="203"/>
      <c r="S36" s="417"/>
      <c r="T36" s="429"/>
      <c r="U36" s="429"/>
      <c r="V36" s="429"/>
      <c r="W36" s="429"/>
      <c r="X36" s="429"/>
      <c r="Y36" s="429"/>
      <c r="Z36" s="429"/>
      <c r="AA36" s="429"/>
      <c r="AB36" s="429"/>
      <c r="AC36" s="429"/>
      <c r="AD36" s="429"/>
      <c r="AE36" s="429"/>
      <c r="AF36" s="429"/>
      <c r="AG36" s="429"/>
      <c r="AH36" s="429"/>
      <c r="AI36" s="429"/>
    </row>
    <row r="37" spans="1:35" x14ac:dyDescent="0.2">
      <c r="A37" s="417"/>
      <c r="B37" s="203"/>
      <c r="C37" s="613"/>
      <c r="D37" s="614"/>
      <c r="E37" s="614"/>
      <c r="F37" s="614"/>
      <c r="G37" s="614"/>
      <c r="H37" s="614"/>
      <c r="I37" s="614"/>
      <c r="J37" s="614"/>
      <c r="K37" s="614"/>
      <c r="L37" s="614"/>
      <c r="M37" s="614"/>
      <c r="N37" s="614"/>
      <c r="O37" s="614"/>
      <c r="P37" s="614"/>
      <c r="Q37" s="615"/>
      <c r="R37" s="203"/>
      <c r="S37" s="417"/>
      <c r="T37" s="429"/>
      <c r="U37" s="429"/>
      <c r="V37" s="429"/>
      <c r="W37" s="429"/>
      <c r="X37" s="429"/>
      <c r="Y37" s="429"/>
      <c r="Z37" s="429"/>
      <c r="AA37" s="429"/>
      <c r="AB37" s="429"/>
      <c r="AC37" s="429"/>
      <c r="AD37" s="429"/>
      <c r="AE37" s="429"/>
      <c r="AF37" s="429"/>
      <c r="AG37" s="429"/>
      <c r="AH37" s="429"/>
      <c r="AI37" s="429"/>
    </row>
    <row r="38" spans="1:35" x14ac:dyDescent="0.2">
      <c r="A38" s="417"/>
      <c r="B38" s="203"/>
      <c r="C38" s="613"/>
      <c r="D38" s="614"/>
      <c r="E38" s="614"/>
      <c r="F38" s="614"/>
      <c r="G38" s="614"/>
      <c r="H38" s="614"/>
      <c r="I38" s="614"/>
      <c r="J38" s="614"/>
      <c r="K38" s="614"/>
      <c r="L38" s="614"/>
      <c r="M38" s="614"/>
      <c r="N38" s="614"/>
      <c r="O38" s="614"/>
      <c r="P38" s="614"/>
      <c r="Q38" s="615"/>
      <c r="R38" s="203"/>
      <c r="S38" s="417"/>
      <c r="T38" s="429"/>
      <c r="U38" s="429"/>
      <c r="V38" s="429"/>
      <c r="W38" s="429"/>
      <c r="X38" s="429"/>
      <c r="Y38" s="429"/>
      <c r="Z38" s="429"/>
      <c r="AA38" s="429"/>
      <c r="AB38" s="429"/>
      <c r="AC38" s="429"/>
      <c r="AD38" s="429"/>
      <c r="AE38" s="429"/>
      <c r="AF38" s="429"/>
      <c r="AG38" s="429"/>
      <c r="AH38" s="429"/>
      <c r="AI38" s="429"/>
    </row>
    <row r="39" spans="1:35" x14ac:dyDescent="0.2">
      <c r="A39" s="417"/>
      <c r="B39" s="203"/>
      <c r="C39" s="613"/>
      <c r="D39" s="614"/>
      <c r="E39" s="614"/>
      <c r="F39" s="614"/>
      <c r="G39" s="614"/>
      <c r="H39" s="614"/>
      <c r="I39" s="614"/>
      <c r="J39" s="614"/>
      <c r="K39" s="614"/>
      <c r="L39" s="614"/>
      <c r="M39" s="614"/>
      <c r="N39" s="614"/>
      <c r="O39" s="614"/>
      <c r="P39" s="614"/>
      <c r="Q39" s="615"/>
      <c r="R39" s="203"/>
      <c r="S39" s="417"/>
      <c r="T39" s="429"/>
      <c r="U39" s="429"/>
      <c r="V39" s="429"/>
      <c r="W39" s="429"/>
      <c r="X39" s="429"/>
      <c r="Y39" s="429"/>
      <c r="Z39" s="429"/>
      <c r="AA39" s="429"/>
      <c r="AB39" s="429"/>
      <c r="AC39" s="429"/>
      <c r="AD39" s="429"/>
      <c r="AE39" s="429"/>
      <c r="AF39" s="429"/>
      <c r="AG39" s="429"/>
      <c r="AH39" s="429"/>
      <c r="AI39" s="429"/>
    </row>
    <row r="40" spans="1:35" x14ac:dyDescent="0.2">
      <c r="A40" s="417"/>
      <c r="B40" s="203"/>
      <c r="C40" s="613"/>
      <c r="D40" s="614"/>
      <c r="E40" s="614"/>
      <c r="F40" s="614"/>
      <c r="G40" s="614"/>
      <c r="H40" s="614"/>
      <c r="I40" s="614"/>
      <c r="J40" s="614"/>
      <c r="K40" s="614"/>
      <c r="L40" s="614"/>
      <c r="M40" s="614"/>
      <c r="N40" s="614"/>
      <c r="O40" s="614"/>
      <c r="P40" s="614"/>
      <c r="Q40" s="615"/>
      <c r="R40" s="203"/>
      <c r="S40" s="417"/>
      <c r="T40" s="429"/>
      <c r="U40" s="429"/>
      <c r="V40" s="429"/>
      <c r="W40" s="429"/>
      <c r="X40" s="429"/>
      <c r="Y40" s="429"/>
      <c r="Z40" s="429"/>
      <c r="AA40" s="429"/>
      <c r="AB40" s="429"/>
      <c r="AC40" s="429"/>
      <c r="AD40" s="429"/>
      <c r="AE40" s="429"/>
      <c r="AF40" s="429"/>
      <c r="AG40" s="429"/>
      <c r="AH40" s="429"/>
      <c r="AI40" s="429"/>
    </row>
    <row r="41" spans="1:35" x14ac:dyDescent="0.2">
      <c r="A41" s="417"/>
      <c r="B41" s="203"/>
      <c r="C41" s="613"/>
      <c r="D41" s="614"/>
      <c r="E41" s="614"/>
      <c r="F41" s="614"/>
      <c r="G41" s="614"/>
      <c r="H41" s="614"/>
      <c r="I41" s="614"/>
      <c r="J41" s="614"/>
      <c r="K41" s="614"/>
      <c r="L41" s="614"/>
      <c r="M41" s="614"/>
      <c r="N41" s="614"/>
      <c r="O41" s="614"/>
      <c r="P41" s="614"/>
      <c r="Q41" s="615"/>
      <c r="R41" s="203"/>
      <c r="S41" s="417"/>
      <c r="T41" s="429"/>
      <c r="U41" s="429"/>
      <c r="V41" s="429"/>
      <c r="W41" s="429"/>
      <c r="X41" s="429"/>
      <c r="Y41" s="429"/>
      <c r="Z41" s="429"/>
      <c r="AA41" s="429"/>
      <c r="AB41" s="429"/>
      <c r="AC41" s="429"/>
      <c r="AD41" s="429"/>
      <c r="AE41" s="429"/>
      <c r="AF41" s="429"/>
      <c r="AG41" s="429"/>
      <c r="AH41" s="429"/>
      <c r="AI41" s="429"/>
    </row>
    <row r="42" spans="1:35" x14ac:dyDescent="0.2">
      <c r="A42" s="417"/>
      <c r="B42" s="203"/>
      <c r="C42" s="613"/>
      <c r="D42" s="614"/>
      <c r="E42" s="614"/>
      <c r="F42" s="614"/>
      <c r="G42" s="614"/>
      <c r="H42" s="614"/>
      <c r="I42" s="614"/>
      <c r="J42" s="614"/>
      <c r="K42" s="614"/>
      <c r="L42" s="614"/>
      <c r="M42" s="614"/>
      <c r="N42" s="614"/>
      <c r="O42" s="614"/>
      <c r="P42" s="614"/>
      <c r="Q42" s="615"/>
      <c r="R42" s="203"/>
      <c r="S42" s="417"/>
      <c r="T42" s="429"/>
      <c r="U42" s="429"/>
      <c r="V42" s="429"/>
      <c r="W42" s="429"/>
      <c r="X42" s="429"/>
      <c r="Y42" s="429"/>
      <c r="Z42" s="429"/>
      <c r="AA42" s="429"/>
      <c r="AB42" s="429"/>
      <c r="AC42" s="429"/>
      <c r="AD42" s="429"/>
      <c r="AE42" s="429"/>
      <c r="AF42" s="429"/>
      <c r="AG42" s="429"/>
      <c r="AH42" s="429"/>
      <c r="AI42" s="429"/>
    </row>
    <row r="43" spans="1:35" x14ac:dyDescent="0.2">
      <c r="A43" s="417"/>
      <c r="B43" s="203"/>
      <c r="C43" s="613"/>
      <c r="D43" s="614"/>
      <c r="E43" s="614"/>
      <c r="F43" s="614"/>
      <c r="G43" s="614"/>
      <c r="H43" s="614"/>
      <c r="I43" s="614"/>
      <c r="J43" s="614"/>
      <c r="K43" s="614"/>
      <c r="L43" s="614"/>
      <c r="M43" s="614"/>
      <c r="N43" s="614"/>
      <c r="O43" s="614"/>
      <c r="P43" s="614"/>
      <c r="Q43" s="615"/>
      <c r="R43" s="203"/>
      <c r="S43" s="417"/>
      <c r="T43" s="429"/>
      <c r="U43" s="429"/>
      <c r="V43" s="429"/>
      <c r="W43" s="429"/>
      <c r="X43" s="429"/>
      <c r="Y43" s="429"/>
      <c r="Z43" s="429"/>
      <c r="AA43" s="429"/>
      <c r="AB43" s="429"/>
      <c r="AC43" s="429"/>
      <c r="AD43" s="429"/>
      <c r="AE43" s="429"/>
      <c r="AF43" s="429"/>
      <c r="AG43" s="429"/>
      <c r="AH43" s="429"/>
      <c r="AI43" s="429"/>
    </row>
    <row r="44" spans="1:35" x14ac:dyDescent="0.2">
      <c r="A44" s="417"/>
      <c r="B44" s="203"/>
      <c r="C44" s="613"/>
      <c r="D44" s="614"/>
      <c r="E44" s="614"/>
      <c r="F44" s="614"/>
      <c r="G44" s="614"/>
      <c r="H44" s="614"/>
      <c r="I44" s="614"/>
      <c r="J44" s="614"/>
      <c r="K44" s="614"/>
      <c r="L44" s="614"/>
      <c r="M44" s="614"/>
      <c r="N44" s="614"/>
      <c r="O44" s="614"/>
      <c r="P44" s="614"/>
      <c r="Q44" s="615"/>
      <c r="R44" s="203"/>
      <c r="S44" s="417"/>
      <c r="T44" s="429"/>
      <c r="U44" s="429"/>
      <c r="V44" s="429"/>
      <c r="W44" s="429"/>
      <c r="X44" s="429"/>
      <c r="Y44" s="429"/>
      <c r="Z44" s="429"/>
      <c r="AA44" s="429"/>
      <c r="AB44" s="429"/>
      <c r="AC44" s="429"/>
      <c r="AD44" s="429"/>
      <c r="AE44" s="429"/>
      <c r="AF44" s="429"/>
      <c r="AG44" s="429"/>
      <c r="AH44" s="429"/>
      <c r="AI44" s="429"/>
    </row>
    <row r="45" spans="1:35" ht="22.5" customHeight="1" thickBot="1" x14ac:dyDescent="0.25">
      <c r="A45" s="417"/>
      <c r="B45" s="203"/>
      <c r="C45" s="616"/>
      <c r="D45" s="617"/>
      <c r="E45" s="617"/>
      <c r="F45" s="617"/>
      <c r="G45" s="617"/>
      <c r="H45" s="617"/>
      <c r="I45" s="617"/>
      <c r="J45" s="617"/>
      <c r="K45" s="617"/>
      <c r="L45" s="617"/>
      <c r="M45" s="617"/>
      <c r="N45" s="617"/>
      <c r="O45" s="617"/>
      <c r="P45" s="617"/>
      <c r="Q45" s="618"/>
      <c r="R45" s="203"/>
      <c r="S45" s="417"/>
      <c r="T45" s="429"/>
      <c r="U45" s="429"/>
      <c r="V45" s="429"/>
      <c r="W45" s="429"/>
      <c r="X45" s="429"/>
      <c r="Y45" s="429"/>
      <c r="Z45" s="429"/>
      <c r="AA45" s="429"/>
      <c r="AB45" s="429"/>
      <c r="AC45" s="429"/>
      <c r="AD45" s="429"/>
      <c r="AE45" s="429"/>
      <c r="AF45" s="429"/>
      <c r="AG45" s="429"/>
      <c r="AH45" s="429"/>
      <c r="AI45" s="429"/>
    </row>
    <row r="46" spans="1:35" ht="6" customHeight="1" thickBot="1" x14ac:dyDescent="0.25">
      <c r="A46" s="417"/>
      <c r="B46" s="203"/>
      <c r="C46" s="203"/>
      <c r="D46" s="203"/>
      <c r="E46" s="203"/>
      <c r="F46" s="203"/>
      <c r="G46" s="203"/>
      <c r="H46" s="203"/>
      <c r="I46" s="203"/>
      <c r="J46" s="203"/>
      <c r="K46" s="203"/>
      <c r="L46" s="203"/>
      <c r="M46" s="203"/>
      <c r="N46" s="203"/>
      <c r="O46" s="203"/>
      <c r="P46" s="203"/>
      <c r="Q46" s="203"/>
      <c r="R46" s="203"/>
      <c r="S46" s="417"/>
      <c r="T46" s="429"/>
      <c r="U46" s="429"/>
      <c r="V46" s="429"/>
      <c r="W46" s="429"/>
      <c r="X46" s="429"/>
      <c r="Y46" s="429"/>
      <c r="Z46" s="429"/>
      <c r="AA46" s="429"/>
      <c r="AB46" s="429"/>
      <c r="AC46" s="429"/>
      <c r="AD46" s="429"/>
      <c r="AE46" s="429"/>
      <c r="AF46" s="429"/>
      <c r="AG46" s="429"/>
      <c r="AH46" s="429"/>
      <c r="AI46" s="429"/>
    </row>
    <row r="47" spans="1:35" ht="24.75" customHeight="1" x14ac:dyDescent="0.2">
      <c r="A47" s="417"/>
      <c r="B47" s="203"/>
      <c r="C47" s="609">
        <f>menu!B177</f>
        <v>0</v>
      </c>
      <c r="D47" s="610"/>
      <c r="E47" s="610"/>
      <c r="F47" s="610"/>
      <c r="G47" s="610"/>
      <c r="H47" s="610"/>
      <c r="I47" s="610"/>
      <c r="J47" s="610"/>
      <c r="K47" s="610"/>
      <c r="L47" s="610"/>
      <c r="M47" s="610"/>
      <c r="N47" s="610"/>
      <c r="O47" s="610"/>
      <c r="P47" s="610"/>
      <c r="Q47" s="611"/>
      <c r="R47" s="203"/>
      <c r="S47" s="417"/>
      <c r="T47" s="429"/>
      <c r="U47" s="612"/>
      <c r="V47" s="612"/>
      <c r="W47" s="612"/>
      <c r="X47" s="612"/>
      <c r="Y47" s="612"/>
      <c r="Z47" s="612"/>
      <c r="AA47" s="612"/>
      <c r="AB47" s="612"/>
      <c r="AC47" s="612"/>
      <c r="AD47" s="612"/>
      <c r="AE47" s="612"/>
      <c r="AF47" s="612"/>
      <c r="AG47" s="612"/>
      <c r="AH47" s="612"/>
      <c r="AI47" s="612"/>
    </row>
    <row r="48" spans="1:35" ht="19.5" customHeight="1" x14ac:dyDescent="0.2">
      <c r="A48" s="417"/>
      <c r="B48" s="203"/>
      <c r="C48" s="613"/>
      <c r="D48" s="614"/>
      <c r="E48" s="614"/>
      <c r="F48" s="614"/>
      <c r="G48" s="614"/>
      <c r="H48" s="614"/>
      <c r="I48" s="614"/>
      <c r="J48" s="614"/>
      <c r="K48" s="614"/>
      <c r="L48" s="614"/>
      <c r="M48" s="614"/>
      <c r="N48" s="614"/>
      <c r="O48" s="614"/>
      <c r="P48" s="614"/>
      <c r="Q48" s="615"/>
      <c r="R48" s="203"/>
      <c r="S48" s="417"/>
      <c r="T48" s="429"/>
      <c r="U48" s="429"/>
      <c r="V48" s="429"/>
      <c r="W48" s="429"/>
      <c r="X48" s="429"/>
      <c r="Y48" s="429"/>
      <c r="Z48" s="429"/>
      <c r="AA48" s="429"/>
      <c r="AB48" s="429"/>
      <c r="AC48" s="429"/>
      <c r="AD48" s="429"/>
      <c r="AE48" s="429"/>
      <c r="AF48" s="429"/>
      <c r="AG48" s="429"/>
      <c r="AH48" s="429"/>
      <c r="AI48" s="429"/>
    </row>
    <row r="49" spans="1:35" ht="12" customHeight="1" x14ac:dyDescent="0.2">
      <c r="A49" s="417"/>
      <c r="B49" s="203"/>
      <c r="C49" s="613"/>
      <c r="D49" s="614"/>
      <c r="E49" s="614"/>
      <c r="F49" s="614"/>
      <c r="G49" s="614"/>
      <c r="H49" s="614"/>
      <c r="I49" s="614"/>
      <c r="J49" s="614"/>
      <c r="K49" s="614"/>
      <c r="L49" s="614"/>
      <c r="M49" s="614"/>
      <c r="N49" s="614"/>
      <c r="O49" s="614"/>
      <c r="P49" s="614"/>
      <c r="Q49" s="615"/>
      <c r="R49" s="203"/>
      <c r="S49" s="417"/>
      <c r="T49" s="429"/>
      <c r="U49" s="429"/>
      <c r="V49" s="429"/>
      <c r="W49" s="429"/>
      <c r="X49" s="429"/>
      <c r="Y49" s="429"/>
      <c r="Z49" s="429"/>
      <c r="AA49" s="429"/>
      <c r="AB49" s="429"/>
      <c r="AC49" s="429"/>
      <c r="AD49" s="429"/>
      <c r="AE49" s="429"/>
      <c r="AF49" s="429"/>
      <c r="AG49" s="429"/>
      <c r="AH49" s="429"/>
      <c r="AI49" s="429"/>
    </row>
    <row r="50" spans="1:35" x14ac:dyDescent="0.2">
      <c r="A50" s="417"/>
      <c r="B50" s="203"/>
      <c r="C50" s="613"/>
      <c r="D50" s="614"/>
      <c r="E50" s="614"/>
      <c r="F50" s="614"/>
      <c r="G50" s="614"/>
      <c r="H50" s="614"/>
      <c r="I50" s="614"/>
      <c r="J50" s="614"/>
      <c r="K50" s="614"/>
      <c r="L50" s="614"/>
      <c r="M50" s="614"/>
      <c r="N50" s="614"/>
      <c r="O50" s="614"/>
      <c r="P50" s="614"/>
      <c r="Q50" s="615"/>
      <c r="R50" s="203"/>
      <c r="S50" s="417"/>
      <c r="T50" s="429"/>
      <c r="U50" s="429"/>
      <c r="V50" s="429"/>
      <c r="W50" s="429"/>
      <c r="X50" s="429"/>
      <c r="Y50" s="429"/>
      <c r="Z50" s="429"/>
      <c r="AA50" s="429"/>
      <c r="AB50" s="429"/>
      <c r="AC50" s="429"/>
      <c r="AD50" s="429"/>
      <c r="AE50" s="429"/>
      <c r="AF50" s="429"/>
      <c r="AG50" s="429"/>
      <c r="AH50" s="429"/>
      <c r="AI50" s="429"/>
    </row>
    <row r="51" spans="1:35" ht="12" customHeight="1" x14ac:dyDescent="0.2">
      <c r="A51" s="417"/>
      <c r="B51" s="203"/>
      <c r="C51" s="613"/>
      <c r="D51" s="614"/>
      <c r="E51" s="614"/>
      <c r="F51" s="614"/>
      <c r="G51" s="614"/>
      <c r="H51" s="614"/>
      <c r="I51" s="614"/>
      <c r="J51" s="614"/>
      <c r="K51" s="614"/>
      <c r="L51" s="614"/>
      <c r="M51" s="614"/>
      <c r="N51" s="614"/>
      <c r="O51" s="614"/>
      <c r="P51" s="614"/>
      <c r="Q51" s="615"/>
      <c r="R51" s="203"/>
      <c r="S51" s="417"/>
      <c r="T51" s="429"/>
      <c r="U51" s="429"/>
      <c r="V51" s="429"/>
      <c r="W51" s="429"/>
      <c r="X51" s="429"/>
      <c r="Y51" s="429"/>
      <c r="Z51" s="429"/>
      <c r="AA51" s="429"/>
      <c r="AB51" s="429"/>
      <c r="AC51" s="429"/>
      <c r="AD51" s="429"/>
      <c r="AE51" s="429"/>
      <c r="AF51" s="429"/>
      <c r="AG51" s="429"/>
      <c r="AH51" s="429"/>
      <c r="AI51" s="429"/>
    </row>
    <row r="52" spans="1:35" x14ac:dyDescent="0.2">
      <c r="A52" s="417"/>
      <c r="B52" s="203"/>
      <c r="C52" s="613"/>
      <c r="D52" s="614"/>
      <c r="E52" s="614"/>
      <c r="F52" s="614"/>
      <c r="G52" s="614"/>
      <c r="H52" s="614"/>
      <c r="I52" s="614"/>
      <c r="J52" s="614"/>
      <c r="K52" s="614"/>
      <c r="L52" s="614"/>
      <c r="M52" s="614"/>
      <c r="N52" s="614"/>
      <c r="O52" s="614"/>
      <c r="P52" s="614"/>
      <c r="Q52" s="615"/>
      <c r="R52" s="203"/>
      <c r="S52" s="417"/>
      <c r="T52" s="429"/>
      <c r="U52" s="429"/>
      <c r="V52" s="429"/>
      <c r="W52" s="429"/>
      <c r="X52" s="429"/>
      <c r="Y52" s="429"/>
      <c r="Z52" s="429"/>
      <c r="AA52" s="429"/>
      <c r="AB52" s="429"/>
      <c r="AC52" s="429"/>
      <c r="AD52" s="429"/>
      <c r="AE52" s="429"/>
      <c r="AF52" s="429"/>
      <c r="AG52" s="429"/>
      <c r="AH52" s="429"/>
      <c r="AI52" s="429"/>
    </row>
    <row r="53" spans="1:35" x14ac:dyDescent="0.2">
      <c r="A53" s="417"/>
      <c r="B53" s="203"/>
      <c r="C53" s="613"/>
      <c r="D53" s="614"/>
      <c r="E53" s="614"/>
      <c r="F53" s="614"/>
      <c r="G53" s="614"/>
      <c r="H53" s="614"/>
      <c r="I53" s="614"/>
      <c r="J53" s="614"/>
      <c r="K53" s="614"/>
      <c r="L53" s="614"/>
      <c r="M53" s="614"/>
      <c r="N53" s="614"/>
      <c r="O53" s="614"/>
      <c r="P53" s="614"/>
      <c r="Q53" s="615"/>
      <c r="R53" s="203"/>
      <c r="S53" s="417"/>
      <c r="T53" s="429"/>
      <c r="U53" s="429"/>
      <c r="V53" s="429"/>
      <c r="W53" s="429"/>
      <c r="X53" s="429"/>
      <c r="Y53" s="429"/>
      <c r="Z53" s="429"/>
      <c r="AA53" s="429"/>
      <c r="AB53" s="429"/>
      <c r="AC53" s="429"/>
      <c r="AD53" s="429"/>
      <c r="AE53" s="429"/>
      <c r="AF53" s="429"/>
      <c r="AG53" s="429"/>
      <c r="AH53" s="429"/>
      <c r="AI53" s="429"/>
    </row>
    <row r="54" spans="1:35" x14ac:dyDescent="0.2">
      <c r="A54" s="417"/>
      <c r="B54" s="203"/>
      <c r="C54" s="613"/>
      <c r="D54" s="614"/>
      <c r="E54" s="614"/>
      <c r="F54" s="614"/>
      <c r="G54" s="614"/>
      <c r="H54" s="614"/>
      <c r="I54" s="614"/>
      <c r="J54" s="614"/>
      <c r="K54" s="614"/>
      <c r="L54" s="614"/>
      <c r="M54" s="614"/>
      <c r="N54" s="614"/>
      <c r="O54" s="614"/>
      <c r="P54" s="614"/>
      <c r="Q54" s="615"/>
      <c r="R54" s="203"/>
      <c r="S54" s="417"/>
      <c r="T54" s="429"/>
      <c r="U54" s="429"/>
      <c r="V54" s="429"/>
      <c r="W54" s="429"/>
      <c r="X54" s="429"/>
      <c r="Y54" s="429"/>
      <c r="Z54" s="429"/>
      <c r="AA54" s="429"/>
      <c r="AB54" s="429"/>
      <c r="AC54" s="429"/>
      <c r="AD54" s="429"/>
      <c r="AE54" s="429"/>
      <c r="AF54" s="429"/>
      <c r="AG54" s="429"/>
      <c r="AH54" s="429"/>
      <c r="AI54" s="429"/>
    </row>
    <row r="55" spans="1:35" x14ac:dyDescent="0.2">
      <c r="A55" s="417"/>
      <c r="B55" s="203"/>
      <c r="C55" s="613"/>
      <c r="D55" s="614"/>
      <c r="E55" s="614"/>
      <c r="F55" s="614"/>
      <c r="G55" s="614"/>
      <c r="H55" s="614"/>
      <c r="I55" s="614"/>
      <c r="J55" s="614"/>
      <c r="K55" s="614"/>
      <c r="L55" s="614"/>
      <c r="M55" s="614"/>
      <c r="N55" s="614"/>
      <c r="O55" s="614"/>
      <c r="P55" s="614"/>
      <c r="Q55" s="615"/>
      <c r="R55" s="203"/>
      <c r="S55" s="417"/>
      <c r="T55" s="429"/>
      <c r="U55" s="429"/>
      <c r="V55" s="429"/>
      <c r="W55" s="429"/>
      <c r="X55" s="429"/>
      <c r="Y55" s="429"/>
      <c r="Z55" s="429"/>
      <c r="AA55" s="429"/>
      <c r="AB55" s="429"/>
      <c r="AC55" s="429"/>
      <c r="AD55" s="429"/>
      <c r="AE55" s="429"/>
      <c r="AF55" s="429"/>
      <c r="AG55" s="429"/>
      <c r="AH55" s="429"/>
      <c r="AI55" s="429"/>
    </row>
    <row r="56" spans="1:35" x14ac:dyDescent="0.2">
      <c r="A56" s="417"/>
      <c r="B56" s="203"/>
      <c r="C56" s="613"/>
      <c r="D56" s="614"/>
      <c r="E56" s="614"/>
      <c r="F56" s="614"/>
      <c r="G56" s="614"/>
      <c r="H56" s="614"/>
      <c r="I56" s="614"/>
      <c r="J56" s="614"/>
      <c r="K56" s="614"/>
      <c r="L56" s="614"/>
      <c r="M56" s="614"/>
      <c r="N56" s="614"/>
      <c r="O56" s="614"/>
      <c r="P56" s="614"/>
      <c r="Q56" s="615"/>
      <c r="R56" s="203"/>
      <c r="S56" s="417"/>
      <c r="T56" s="417"/>
      <c r="U56" s="417"/>
      <c r="V56" s="417"/>
      <c r="W56" s="417"/>
      <c r="X56" s="417"/>
      <c r="Y56" s="417"/>
      <c r="Z56" s="417"/>
      <c r="AA56" s="417"/>
      <c r="AB56" s="417"/>
      <c r="AC56" s="417"/>
      <c r="AD56" s="417"/>
      <c r="AE56" s="417"/>
      <c r="AF56" s="417"/>
      <c r="AG56" s="417"/>
      <c r="AH56" s="417"/>
      <c r="AI56" s="417"/>
    </row>
    <row r="57" spans="1:35" x14ac:dyDescent="0.2">
      <c r="A57" s="417"/>
      <c r="B57" s="203"/>
      <c r="C57" s="613"/>
      <c r="D57" s="614"/>
      <c r="E57" s="614"/>
      <c r="F57" s="614"/>
      <c r="G57" s="614"/>
      <c r="H57" s="614"/>
      <c r="I57" s="614"/>
      <c r="J57" s="614"/>
      <c r="K57" s="614"/>
      <c r="L57" s="614"/>
      <c r="M57" s="614"/>
      <c r="N57" s="614"/>
      <c r="O57" s="614"/>
      <c r="P57" s="614"/>
      <c r="Q57" s="615"/>
      <c r="R57" s="203"/>
      <c r="S57" s="417"/>
      <c r="T57" s="417"/>
      <c r="U57" s="417"/>
      <c r="V57" s="417"/>
      <c r="W57" s="417"/>
      <c r="X57" s="417"/>
      <c r="Y57" s="417"/>
      <c r="Z57" s="417"/>
      <c r="AA57" s="417"/>
      <c r="AB57" s="417"/>
      <c r="AC57" s="417"/>
      <c r="AD57" s="417"/>
      <c r="AE57" s="417"/>
      <c r="AF57" s="417"/>
      <c r="AG57" s="417"/>
      <c r="AH57" s="417"/>
      <c r="AI57" s="417"/>
    </row>
    <row r="58" spans="1:35" x14ac:dyDescent="0.2">
      <c r="A58" s="417"/>
      <c r="B58" s="203"/>
      <c r="C58" s="613"/>
      <c r="D58" s="614"/>
      <c r="E58" s="614"/>
      <c r="F58" s="614"/>
      <c r="G58" s="614"/>
      <c r="H58" s="614"/>
      <c r="I58" s="614"/>
      <c r="J58" s="614"/>
      <c r="K58" s="614"/>
      <c r="L58" s="614"/>
      <c r="M58" s="614"/>
      <c r="N58" s="614"/>
      <c r="O58" s="614"/>
      <c r="P58" s="614"/>
      <c r="Q58" s="615"/>
      <c r="R58" s="203"/>
      <c r="S58" s="417"/>
      <c r="T58" s="417"/>
      <c r="U58" s="417"/>
      <c r="V58" s="417"/>
      <c r="W58" s="417"/>
      <c r="X58" s="417"/>
      <c r="Y58" s="417"/>
      <c r="Z58" s="417"/>
      <c r="AA58" s="417"/>
      <c r="AB58" s="417"/>
      <c r="AC58" s="417"/>
      <c r="AD58" s="417"/>
      <c r="AE58" s="417"/>
      <c r="AF58" s="417"/>
      <c r="AG58" s="417"/>
      <c r="AH58" s="417"/>
      <c r="AI58" s="417"/>
    </row>
    <row r="59" spans="1:35" x14ac:dyDescent="0.2">
      <c r="A59" s="417"/>
      <c r="B59" s="203"/>
      <c r="C59" s="613"/>
      <c r="D59" s="614"/>
      <c r="E59" s="614"/>
      <c r="F59" s="614"/>
      <c r="G59" s="614"/>
      <c r="H59" s="614"/>
      <c r="I59" s="614"/>
      <c r="J59" s="614"/>
      <c r="K59" s="614"/>
      <c r="L59" s="614"/>
      <c r="M59" s="614"/>
      <c r="N59" s="614"/>
      <c r="O59" s="614"/>
      <c r="P59" s="614"/>
      <c r="Q59" s="615"/>
      <c r="R59" s="203"/>
      <c r="S59" s="417"/>
      <c r="T59" s="417"/>
      <c r="U59" s="417"/>
      <c r="V59" s="417"/>
      <c r="W59" s="417"/>
      <c r="X59" s="417"/>
      <c r="Y59" s="417"/>
      <c r="Z59" s="417"/>
      <c r="AA59" s="417"/>
      <c r="AB59" s="417"/>
      <c r="AC59" s="417"/>
      <c r="AD59" s="417"/>
      <c r="AE59" s="417"/>
      <c r="AF59" s="417"/>
      <c r="AG59" s="417"/>
      <c r="AH59" s="417"/>
      <c r="AI59" s="417"/>
    </row>
    <row r="60" spans="1:35" x14ac:dyDescent="0.2">
      <c r="A60" s="417"/>
      <c r="B60" s="203"/>
      <c r="C60" s="613"/>
      <c r="D60" s="614"/>
      <c r="E60" s="614"/>
      <c r="F60" s="614"/>
      <c r="G60" s="614"/>
      <c r="H60" s="614"/>
      <c r="I60" s="614"/>
      <c r="J60" s="614"/>
      <c r="K60" s="614"/>
      <c r="L60" s="614"/>
      <c r="M60" s="614"/>
      <c r="N60" s="614"/>
      <c r="O60" s="614"/>
      <c r="P60" s="614"/>
      <c r="Q60" s="615"/>
      <c r="R60" s="203"/>
      <c r="S60" s="417"/>
      <c r="T60" s="417"/>
      <c r="U60" s="417"/>
      <c r="V60" s="417"/>
      <c r="W60" s="417"/>
      <c r="X60" s="417"/>
      <c r="Y60" s="417"/>
      <c r="Z60" s="417"/>
      <c r="AA60" s="417"/>
      <c r="AB60" s="417"/>
      <c r="AC60" s="417"/>
      <c r="AD60" s="417"/>
      <c r="AE60" s="417"/>
      <c r="AF60" s="417"/>
      <c r="AG60" s="417"/>
      <c r="AH60" s="417"/>
      <c r="AI60" s="417"/>
    </row>
    <row r="61" spans="1:35" x14ac:dyDescent="0.2">
      <c r="A61" s="417"/>
      <c r="B61" s="203"/>
      <c r="C61" s="613"/>
      <c r="D61" s="614"/>
      <c r="E61" s="614"/>
      <c r="F61" s="614"/>
      <c r="G61" s="614"/>
      <c r="H61" s="614"/>
      <c r="I61" s="614"/>
      <c r="J61" s="614"/>
      <c r="K61" s="614"/>
      <c r="L61" s="614"/>
      <c r="M61" s="614"/>
      <c r="N61" s="614"/>
      <c r="O61" s="614"/>
      <c r="P61" s="614"/>
      <c r="Q61" s="615"/>
      <c r="R61" s="203"/>
      <c r="S61" s="417"/>
      <c r="T61" s="417"/>
      <c r="U61" s="417"/>
      <c r="V61" s="417"/>
      <c r="W61" s="417"/>
      <c r="X61" s="417"/>
      <c r="Y61" s="417"/>
      <c r="Z61" s="417"/>
      <c r="AA61" s="417"/>
      <c r="AB61" s="417"/>
      <c r="AC61" s="417"/>
      <c r="AD61" s="417"/>
      <c r="AE61" s="417"/>
      <c r="AF61" s="417"/>
      <c r="AG61" s="417"/>
      <c r="AH61" s="417"/>
      <c r="AI61" s="417"/>
    </row>
    <row r="62" spans="1:35" x14ac:dyDescent="0.2">
      <c r="A62" s="417"/>
      <c r="B62" s="203"/>
      <c r="C62" s="613"/>
      <c r="D62" s="614"/>
      <c r="E62" s="614"/>
      <c r="F62" s="614"/>
      <c r="G62" s="614"/>
      <c r="H62" s="614"/>
      <c r="I62" s="614"/>
      <c r="J62" s="614"/>
      <c r="K62" s="614"/>
      <c r="L62" s="614"/>
      <c r="M62" s="614"/>
      <c r="N62" s="614"/>
      <c r="O62" s="614"/>
      <c r="P62" s="614"/>
      <c r="Q62" s="615"/>
      <c r="R62" s="203"/>
      <c r="S62" s="417"/>
      <c r="T62" s="417"/>
      <c r="U62" s="417"/>
      <c r="V62" s="417"/>
      <c r="W62" s="417"/>
      <c r="X62" s="417"/>
      <c r="Y62" s="417"/>
      <c r="Z62" s="417"/>
      <c r="AA62" s="417"/>
      <c r="AB62" s="417"/>
      <c r="AC62" s="417"/>
      <c r="AD62" s="417"/>
      <c r="AE62" s="417"/>
      <c r="AF62" s="417"/>
      <c r="AG62" s="417"/>
      <c r="AH62" s="417"/>
      <c r="AI62" s="417"/>
    </row>
    <row r="63" spans="1:35" ht="22.5" customHeight="1" thickBot="1" x14ac:dyDescent="0.25">
      <c r="A63" s="417"/>
      <c r="B63" s="203"/>
      <c r="C63" s="616"/>
      <c r="D63" s="617"/>
      <c r="E63" s="617"/>
      <c r="F63" s="617"/>
      <c r="G63" s="617"/>
      <c r="H63" s="617"/>
      <c r="I63" s="617"/>
      <c r="J63" s="617"/>
      <c r="K63" s="617"/>
      <c r="L63" s="617"/>
      <c r="M63" s="617"/>
      <c r="N63" s="617"/>
      <c r="O63" s="617"/>
      <c r="P63" s="617"/>
      <c r="Q63" s="618"/>
      <c r="R63" s="203"/>
      <c r="S63" s="417"/>
      <c r="T63" s="417"/>
      <c r="U63" s="417"/>
      <c r="V63" s="417"/>
      <c r="W63" s="417"/>
      <c r="X63" s="417"/>
      <c r="Y63" s="417"/>
      <c r="Z63" s="417"/>
      <c r="AA63" s="417"/>
      <c r="AB63" s="417"/>
      <c r="AC63" s="417"/>
      <c r="AD63" s="417"/>
      <c r="AE63" s="417"/>
      <c r="AF63" s="417"/>
      <c r="AG63" s="417"/>
      <c r="AH63" s="417"/>
      <c r="AI63" s="417"/>
    </row>
    <row r="64" spans="1:35" x14ac:dyDescent="0.2">
      <c r="A64" s="417"/>
      <c r="B64" s="203"/>
      <c r="C64" s="203"/>
      <c r="D64" s="203"/>
      <c r="E64" s="203"/>
      <c r="F64" s="203"/>
      <c r="G64" s="203"/>
      <c r="H64" s="203"/>
      <c r="I64" s="203"/>
      <c r="J64" s="203"/>
      <c r="K64" s="203"/>
      <c r="L64" s="203"/>
      <c r="M64" s="203"/>
      <c r="N64" s="203"/>
      <c r="O64" s="203"/>
      <c r="P64" s="203"/>
      <c r="Q64" s="203"/>
      <c r="R64" s="203"/>
      <c r="S64" s="417"/>
      <c r="T64" s="417"/>
      <c r="U64" s="417"/>
      <c r="V64" s="417"/>
      <c r="W64" s="417"/>
      <c r="X64" s="417"/>
      <c r="Y64" s="417"/>
      <c r="Z64" s="417"/>
      <c r="AA64" s="417"/>
      <c r="AB64" s="417"/>
      <c r="AC64" s="417"/>
      <c r="AD64" s="417"/>
      <c r="AE64" s="417"/>
      <c r="AF64" s="417"/>
      <c r="AG64" s="417"/>
      <c r="AH64" s="417"/>
      <c r="AI64" s="417"/>
    </row>
    <row r="65" spans="1:35" x14ac:dyDescent="0.2">
      <c r="A65" s="417"/>
      <c r="B65" s="203"/>
      <c r="C65" s="619" t="str">
        <f ca="1">Basisdaten!C39</f>
        <v>Vorhabenbeschreibung - 4.1.8. a) Erstvorhaben Klimaschutzkonzept und Klimaschutzmanagement - Vers. 09/2024</v>
      </c>
      <c r="D65" s="619"/>
      <c r="E65" s="619"/>
      <c r="F65" s="619"/>
      <c r="G65" s="619"/>
      <c r="H65" s="619"/>
      <c r="I65" s="619"/>
      <c r="J65" s="619"/>
      <c r="K65" s="619"/>
      <c r="L65" s="619"/>
      <c r="M65" s="619"/>
      <c r="N65" s="619"/>
      <c r="O65" s="619"/>
      <c r="P65" s="619"/>
      <c r="Q65" s="619"/>
      <c r="R65" s="203"/>
      <c r="S65" s="417"/>
      <c r="T65" s="417"/>
      <c r="U65" s="417"/>
      <c r="V65" s="417"/>
      <c r="W65" s="417"/>
      <c r="X65" s="417"/>
      <c r="Y65" s="417"/>
      <c r="Z65" s="417"/>
      <c r="AA65" s="417"/>
      <c r="AB65" s="417"/>
      <c r="AC65" s="417"/>
      <c r="AD65" s="417"/>
      <c r="AE65" s="417"/>
      <c r="AF65" s="417"/>
      <c r="AG65" s="417"/>
      <c r="AH65" s="417"/>
      <c r="AI65" s="417"/>
    </row>
    <row r="66" spans="1:35" x14ac:dyDescent="0.2">
      <c r="A66" s="417"/>
      <c r="B66" s="417"/>
      <c r="C66" s="417"/>
      <c r="D66" s="417"/>
      <c r="E66" s="417"/>
      <c r="F66" s="417"/>
      <c r="G66" s="417"/>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row>
    <row r="67" spans="1:35" x14ac:dyDescent="0.2">
      <c r="A67" s="417"/>
      <c r="B67" s="417"/>
      <c r="C67" s="417"/>
      <c r="D67" s="417"/>
      <c r="E67" s="417"/>
      <c r="F67" s="417"/>
      <c r="G67" s="417"/>
      <c r="H67" s="417"/>
      <c r="I67" s="417"/>
      <c r="J67" s="417"/>
      <c r="K67" s="417"/>
      <c r="L67" s="417"/>
      <c r="M67" s="417"/>
      <c r="N67" s="417"/>
      <c r="O67" s="417"/>
      <c r="P67" s="417"/>
      <c r="Q67" s="417"/>
      <c r="R67" s="417"/>
      <c r="S67" s="417"/>
      <c r="T67" s="417"/>
      <c r="U67" s="417"/>
      <c r="V67" s="417"/>
      <c r="W67" s="417"/>
      <c r="X67" s="417"/>
      <c r="Y67" s="417"/>
      <c r="Z67" s="417"/>
      <c r="AA67" s="417"/>
      <c r="AB67" s="417"/>
      <c r="AC67" s="417"/>
      <c r="AD67" s="417"/>
      <c r="AE67" s="417"/>
      <c r="AF67" s="417"/>
      <c r="AG67" s="417"/>
      <c r="AH67" s="417"/>
      <c r="AI67" s="417"/>
    </row>
    <row r="68" spans="1:35" x14ac:dyDescent="0.2">
      <c r="A68" s="417"/>
      <c r="B68" s="417"/>
      <c r="C68" s="417"/>
      <c r="D68" s="417"/>
      <c r="E68" s="417"/>
      <c r="F68" s="417"/>
      <c r="G68" s="417"/>
      <c r="H68" s="417"/>
      <c r="I68" s="417"/>
      <c r="J68" s="417"/>
      <c r="K68" s="417"/>
      <c r="L68" s="417"/>
      <c r="M68" s="417"/>
      <c r="N68" s="417"/>
      <c r="O68" s="417"/>
      <c r="P68" s="417"/>
      <c r="Q68" s="417"/>
      <c r="R68" s="417"/>
      <c r="S68" s="417"/>
      <c r="T68" s="417"/>
      <c r="U68" s="417"/>
      <c r="V68" s="417"/>
      <c r="W68" s="417"/>
      <c r="X68" s="417"/>
      <c r="Y68" s="417"/>
      <c r="Z68" s="417"/>
      <c r="AA68" s="417"/>
      <c r="AB68" s="417"/>
      <c r="AC68" s="417"/>
      <c r="AD68" s="417"/>
      <c r="AE68" s="417"/>
      <c r="AF68" s="417"/>
      <c r="AG68" s="417"/>
      <c r="AH68" s="417"/>
      <c r="AI68" s="417"/>
    </row>
    <row r="69" spans="1:35" x14ac:dyDescent="0.2">
      <c r="A69" s="417"/>
      <c r="B69" s="417"/>
      <c r="C69" s="417"/>
      <c r="D69" s="417"/>
      <c r="E69" s="417"/>
      <c r="F69" s="417"/>
      <c r="G69" s="417"/>
      <c r="H69" s="417"/>
      <c r="I69" s="417"/>
      <c r="J69" s="417"/>
      <c r="K69" s="417"/>
      <c r="L69" s="417"/>
      <c r="M69" s="417"/>
      <c r="N69" s="417"/>
      <c r="O69" s="417"/>
      <c r="P69" s="417"/>
      <c r="Q69" s="417"/>
      <c r="R69" s="417"/>
      <c r="S69" s="417"/>
      <c r="T69" s="417"/>
      <c r="U69" s="417"/>
      <c r="V69" s="417"/>
      <c r="W69" s="417"/>
      <c r="X69" s="417"/>
      <c r="Y69" s="417"/>
      <c r="Z69" s="417"/>
      <c r="AA69" s="417"/>
      <c r="AB69" s="417"/>
      <c r="AC69" s="417"/>
      <c r="AD69" s="417"/>
      <c r="AE69" s="417"/>
      <c r="AF69" s="417"/>
      <c r="AG69" s="417"/>
      <c r="AH69" s="417"/>
      <c r="AI69" s="417"/>
    </row>
    <row r="70" spans="1:35" x14ac:dyDescent="0.2">
      <c r="A70" s="417"/>
      <c r="B70" s="417"/>
      <c r="C70" s="417"/>
      <c r="D70" s="417"/>
      <c r="E70" s="417"/>
      <c r="F70" s="417"/>
      <c r="G70" s="417"/>
      <c r="H70" s="417"/>
      <c r="I70" s="417"/>
      <c r="J70" s="417"/>
      <c r="K70" s="417"/>
      <c r="L70" s="417"/>
      <c r="M70" s="417"/>
      <c r="N70" s="417"/>
      <c r="O70" s="417"/>
      <c r="P70" s="417"/>
      <c r="Q70" s="417"/>
      <c r="R70" s="417"/>
      <c r="S70" s="417"/>
      <c r="T70" s="417"/>
      <c r="U70" s="417"/>
      <c r="V70" s="417"/>
      <c r="W70" s="417"/>
      <c r="X70" s="417"/>
      <c r="Y70" s="417"/>
      <c r="Z70" s="417"/>
      <c r="AA70" s="417"/>
      <c r="AB70" s="417"/>
      <c r="AC70" s="417"/>
      <c r="AD70" s="417"/>
      <c r="AE70" s="417"/>
      <c r="AF70" s="417"/>
      <c r="AG70" s="417"/>
      <c r="AH70" s="417"/>
      <c r="AI70" s="417"/>
    </row>
    <row r="71" spans="1:35" x14ac:dyDescent="0.2">
      <c r="A71" s="417"/>
      <c r="B71" s="417"/>
      <c r="C71" s="417"/>
      <c r="D71" s="417"/>
      <c r="E71" s="417"/>
      <c r="F71" s="417"/>
      <c r="G71" s="417"/>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row>
    <row r="72" spans="1:35" x14ac:dyDescent="0.2">
      <c r="A72" s="417"/>
      <c r="B72" s="417"/>
      <c r="C72" s="417"/>
      <c r="D72" s="417"/>
      <c r="E72" s="417"/>
      <c r="F72" s="417"/>
      <c r="G72" s="417"/>
      <c r="H72" s="417"/>
      <c r="I72" s="417"/>
      <c r="J72" s="417"/>
      <c r="K72" s="417"/>
      <c r="L72" s="417"/>
      <c r="M72" s="417"/>
      <c r="N72" s="417"/>
      <c r="O72" s="417"/>
      <c r="P72" s="417"/>
      <c r="Q72" s="417"/>
      <c r="R72" s="417"/>
      <c r="S72" s="417"/>
      <c r="T72" s="417"/>
      <c r="U72" s="417"/>
      <c r="V72" s="417"/>
      <c r="W72" s="417"/>
      <c r="X72" s="417"/>
      <c r="Y72" s="417"/>
      <c r="Z72" s="417"/>
      <c r="AA72" s="417"/>
      <c r="AB72" s="417"/>
      <c r="AC72" s="417"/>
      <c r="AD72" s="417"/>
      <c r="AE72" s="417"/>
      <c r="AF72" s="417"/>
      <c r="AG72" s="417"/>
      <c r="AH72" s="417"/>
      <c r="AI72" s="417"/>
    </row>
    <row r="73" spans="1:35" x14ac:dyDescent="0.2">
      <c r="A73" s="417"/>
      <c r="B73" s="417"/>
      <c r="C73" s="417"/>
      <c r="D73" s="417"/>
      <c r="E73" s="417"/>
      <c r="F73" s="417"/>
      <c r="G73" s="417"/>
      <c r="H73" s="417"/>
      <c r="I73" s="417"/>
      <c r="J73" s="417"/>
      <c r="K73" s="417"/>
      <c r="L73" s="417"/>
      <c r="M73" s="417"/>
      <c r="N73" s="417"/>
      <c r="O73" s="417"/>
      <c r="P73" s="417"/>
      <c r="Q73" s="417"/>
      <c r="R73" s="417"/>
      <c r="S73" s="417"/>
      <c r="T73" s="417"/>
      <c r="U73" s="417"/>
      <c r="V73" s="417"/>
      <c r="W73" s="417"/>
      <c r="X73" s="417"/>
      <c r="Y73" s="417"/>
      <c r="Z73" s="417"/>
      <c r="AA73" s="417"/>
      <c r="AB73" s="417"/>
      <c r="AC73" s="417"/>
      <c r="AD73" s="417"/>
      <c r="AE73" s="417"/>
      <c r="AF73" s="417"/>
      <c r="AG73" s="417"/>
      <c r="AH73" s="417"/>
      <c r="AI73" s="417"/>
    </row>
    <row r="74" spans="1:35" x14ac:dyDescent="0.2">
      <c r="A74" s="417"/>
      <c r="B74" s="417"/>
      <c r="C74" s="417"/>
      <c r="D74" s="417"/>
      <c r="E74" s="417"/>
      <c r="F74" s="417"/>
      <c r="G74" s="417"/>
      <c r="H74" s="417"/>
      <c r="I74" s="417"/>
      <c r="J74" s="417"/>
      <c r="K74" s="417"/>
      <c r="L74" s="417"/>
      <c r="M74" s="417"/>
      <c r="N74" s="417"/>
      <c r="O74" s="417"/>
      <c r="P74" s="417"/>
      <c r="Q74" s="417"/>
      <c r="R74" s="417"/>
      <c r="S74" s="417"/>
      <c r="T74" s="417"/>
      <c r="U74" s="417"/>
      <c r="V74" s="417"/>
      <c r="W74" s="417"/>
      <c r="X74" s="417"/>
      <c r="Y74" s="417"/>
      <c r="Z74" s="417"/>
      <c r="AA74" s="417"/>
      <c r="AB74" s="417"/>
      <c r="AC74" s="417"/>
      <c r="AD74" s="417"/>
      <c r="AE74" s="417"/>
      <c r="AF74" s="417"/>
      <c r="AG74" s="417"/>
      <c r="AH74" s="417"/>
      <c r="AI74" s="417"/>
    </row>
    <row r="75" spans="1:35" x14ac:dyDescent="0.2">
      <c r="A75" s="417"/>
      <c r="B75" s="417"/>
      <c r="C75" s="417"/>
      <c r="D75" s="417"/>
      <c r="E75" s="417"/>
      <c r="F75" s="417"/>
      <c r="G75" s="417"/>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row>
    <row r="76" spans="1:35" x14ac:dyDescent="0.2">
      <c r="A76" s="417"/>
      <c r="B76" s="417"/>
      <c r="C76" s="417"/>
      <c r="D76" s="417"/>
      <c r="E76" s="417"/>
      <c r="F76" s="417"/>
      <c r="G76" s="417"/>
      <c r="H76" s="417"/>
      <c r="I76" s="417"/>
      <c r="J76" s="417"/>
      <c r="K76" s="417"/>
      <c r="L76" s="417"/>
      <c r="M76" s="417"/>
      <c r="N76" s="417"/>
      <c r="O76" s="417"/>
      <c r="P76" s="417"/>
      <c r="Q76" s="417"/>
      <c r="R76" s="417"/>
      <c r="S76" s="417"/>
      <c r="T76" s="417"/>
      <c r="U76" s="417"/>
      <c r="V76" s="417"/>
      <c r="W76" s="417"/>
      <c r="X76" s="417"/>
      <c r="Y76" s="417"/>
      <c r="Z76" s="417"/>
      <c r="AA76" s="417"/>
      <c r="AB76" s="417"/>
      <c r="AC76" s="417"/>
      <c r="AD76" s="417"/>
      <c r="AE76" s="417"/>
      <c r="AF76" s="417"/>
      <c r="AG76" s="417"/>
      <c r="AH76" s="417"/>
      <c r="AI76" s="417"/>
    </row>
    <row r="77" spans="1:35" x14ac:dyDescent="0.2">
      <c r="A77" s="417"/>
      <c r="B77" s="417"/>
      <c r="C77" s="417"/>
      <c r="D77" s="417"/>
      <c r="E77" s="417"/>
      <c r="F77" s="417"/>
      <c r="G77" s="417"/>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row>
    <row r="78" spans="1:35" x14ac:dyDescent="0.2">
      <c r="A78" s="417"/>
      <c r="B78" s="417"/>
      <c r="C78" s="417"/>
      <c r="D78" s="417"/>
      <c r="E78" s="417"/>
      <c r="F78" s="417"/>
      <c r="G78" s="417"/>
      <c r="H78" s="417"/>
      <c r="I78" s="417"/>
      <c r="J78" s="417"/>
      <c r="K78" s="417"/>
      <c r="L78" s="417"/>
      <c r="M78" s="417"/>
      <c r="N78" s="417"/>
      <c r="O78" s="417"/>
      <c r="P78" s="417"/>
      <c r="Q78" s="417"/>
      <c r="R78" s="417"/>
      <c r="S78" s="417"/>
      <c r="T78" s="417"/>
      <c r="U78" s="417"/>
      <c r="V78" s="417"/>
      <c r="W78" s="417"/>
      <c r="X78" s="417"/>
      <c r="Y78" s="417"/>
      <c r="Z78" s="417"/>
      <c r="AA78" s="417"/>
      <c r="AB78" s="417"/>
      <c r="AC78" s="417"/>
      <c r="AD78" s="417"/>
      <c r="AE78" s="417"/>
      <c r="AF78" s="417"/>
      <c r="AG78" s="417"/>
      <c r="AH78" s="417"/>
      <c r="AI78" s="417"/>
    </row>
    <row r="79" spans="1:35" x14ac:dyDescent="0.2">
      <c r="A79" s="417"/>
      <c r="B79" s="417"/>
      <c r="C79" s="417"/>
      <c r="D79" s="417"/>
      <c r="E79" s="417"/>
      <c r="F79" s="417"/>
      <c r="G79" s="417"/>
      <c r="H79" s="417"/>
      <c r="I79" s="417"/>
      <c r="J79" s="417"/>
      <c r="K79" s="417"/>
      <c r="L79" s="417"/>
      <c r="M79" s="417"/>
      <c r="N79" s="417"/>
      <c r="O79" s="417"/>
      <c r="P79" s="417"/>
      <c r="Q79" s="417"/>
      <c r="R79" s="417"/>
      <c r="S79" s="417"/>
      <c r="T79" s="417"/>
      <c r="U79" s="417"/>
      <c r="V79" s="417"/>
      <c r="W79" s="417"/>
      <c r="X79" s="417"/>
      <c r="Y79" s="417"/>
      <c r="Z79" s="417"/>
      <c r="AA79" s="417"/>
      <c r="AB79" s="417"/>
      <c r="AC79" s="417"/>
      <c r="AD79" s="417"/>
      <c r="AE79" s="417"/>
      <c r="AF79" s="417"/>
      <c r="AG79" s="417"/>
      <c r="AH79" s="417"/>
      <c r="AI79" s="417"/>
    </row>
    <row r="80" spans="1:35" x14ac:dyDescent="0.2">
      <c r="A80" s="417"/>
      <c r="B80" s="417"/>
      <c r="C80" s="417"/>
      <c r="D80" s="417"/>
      <c r="E80" s="417"/>
      <c r="F80" s="417"/>
      <c r="G80" s="417"/>
      <c r="H80" s="417"/>
      <c r="I80" s="417"/>
      <c r="J80" s="417"/>
      <c r="K80" s="417"/>
      <c r="L80" s="417"/>
      <c r="M80" s="417"/>
      <c r="N80" s="417"/>
      <c r="O80" s="417"/>
      <c r="P80" s="417"/>
      <c r="Q80" s="417"/>
      <c r="R80" s="417"/>
      <c r="S80" s="417"/>
      <c r="T80" s="417"/>
      <c r="U80" s="417"/>
      <c r="V80" s="417"/>
      <c r="W80" s="417"/>
      <c r="X80" s="417"/>
      <c r="Y80" s="417"/>
      <c r="Z80" s="417"/>
      <c r="AA80" s="417"/>
      <c r="AB80" s="417"/>
      <c r="AC80" s="417"/>
      <c r="AD80" s="417"/>
      <c r="AE80" s="417"/>
      <c r="AF80" s="417"/>
      <c r="AG80" s="417"/>
      <c r="AH80" s="417"/>
      <c r="AI80" s="417"/>
    </row>
    <row r="81" spans="1:35" x14ac:dyDescent="0.2">
      <c r="A81" s="417"/>
      <c r="B81" s="417"/>
      <c r="C81" s="417"/>
      <c r="D81" s="417"/>
      <c r="E81" s="417"/>
      <c r="F81" s="417"/>
      <c r="G81" s="417"/>
      <c r="H81" s="417"/>
      <c r="I81" s="417"/>
      <c r="J81" s="417"/>
      <c r="K81" s="417"/>
      <c r="L81" s="417"/>
      <c r="M81" s="417"/>
      <c r="N81" s="417"/>
      <c r="O81" s="417"/>
      <c r="P81" s="417"/>
      <c r="Q81" s="417"/>
      <c r="R81" s="417"/>
      <c r="S81" s="417"/>
      <c r="T81" s="417"/>
      <c r="U81" s="417"/>
      <c r="V81" s="417"/>
      <c r="W81" s="417"/>
      <c r="X81" s="417"/>
      <c r="Y81" s="417"/>
      <c r="Z81" s="417"/>
      <c r="AA81" s="417"/>
      <c r="AB81" s="417"/>
      <c r="AC81" s="417"/>
      <c r="AD81" s="417"/>
      <c r="AE81" s="417"/>
      <c r="AF81" s="417"/>
      <c r="AG81" s="417"/>
      <c r="AH81" s="417"/>
      <c r="AI81" s="417"/>
    </row>
    <row r="82" spans="1:35" x14ac:dyDescent="0.2">
      <c r="A82" s="417"/>
      <c r="B82" s="417"/>
      <c r="C82" s="417"/>
      <c r="D82" s="417"/>
      <c r="E82" s="417"/>
      <c r="F82" s="417"/>
      <c r="G82" s="417"/>
      <c r="H82" s="417"/>
      <c r="I82" s="417"/>
      <c r="J82" s="417"/>
      <c r="K82" s="417"/>
      <c r="L82" s="417"/>
      <c r="M82" s="417"/>
      <c r="N82" s="417"/>
      <c r="O82" s="417"/>
      <c r="P82" s="417"/>
      <c r="Q82" s="417"/>
      <c r="R82" s="417"/>
      <c r="S82" s="417"/>
      <c r="T82" s="417"/>
      <c r="U82" s="417"/>
      <c r="V82" s="417"/>
      <c r="W82" s="417"/>
      <c r="X82" s="417"/>
      <c r="Y82" s="417"/>
      <c r="Z82" s="417"/>
      <c r="AA82" s="417"/>
      <c r="AB82" s="417"/>
      <c r="AC82" s="417"/>
      <c r="AD82" s="417"/>
      <c r="AE82" s="417"/>
      <c r="AF82" s="417"/>
      <c r="AG82" s="417"/>
      <c r="AH82" s="417"/>
      <c r="AI82" s="417"/>
    </row>
    <row r="83" spans="1:35" x14ac:dyDescent="0.2">
      <c r="A83" s="417"/>
      <c r="B83" s="417"/>
      <c r="C83" s="417"/>
      <c r="D83" s="417"/>
      <c r="E83" s="417"/>
      <c r="F83" s="417"/>
      <c r="G83" s="417"/>
      <c r="H83" s="417"/>
      <c r="I83" s="417"/>
      <c r="J83" s="417"/>
      <c r="K83" s="417"/>
      <c r="L83" s="417"/>
      <c r="M83" s="417"/>
      <c r="N83" s="417"/>
      <c r="O83" s="417"/>
      <c r="P83" s="417"/>
      <c r="Q83" s="417"/>
      <c r="R83" s="417"/>
      <c r="S83" s="417"/>
      <c r="T83" s="417"/>
      <c r="U83" s="417"/>
      <c r="V83" s="417"/>
      <c r="W83" s="417"/>
      <c r="X83" s="417"/>
      <c r="Y83" s="417"/>
      <c r="Z83" s="417"/>
      <c r="AA83" s="417"/>
      <c r="AB83" s="417"/>
      <c r="AC83" s="417"/>
      <c r="AD83" s="417"/>
      <c r="AE83" s="417"/>
      <c r="AF83" s="417"/>
      <c r="AG83" s="417"/>
      <c r="AH83" s="417"/>
      <c r="AI83" s="417"/>
    </row>
    <row r="84" spans="1:35" x14ac:dyDescent="0.2">
      <c r="A84" s="417"/>
      <c r="B84" s="417"/>
      <c r="C84" s="417"/>
      <c r="D84" s="417"/>
      <c r="E84" s="417"/>
      <c r="F84" s="417"/>
      <c r="G84" s="417"/>
      <c r="H84" s="417"/>
      <c r="I84" s="417"/>
      <c r="J84" s="417"/>
      <c r="K84" s="417"/>
      <c r="L84" s="417"/>
      <c r="M84" s="417"/>
      <c r="N84" s="417"/>
      <c r="O84" s="417"/>
      <c r="P84" s="417"/>
      <c r="Q84" s="417"/>
      <c r="R84" s="417"/>
      <c r="S84" s="417"/>
      <c r="T84" s="417"/>
      <c r="U84" s="417"/>
      <c r="V84" s="417"/>
      <c r="W84" s="417"/>
      <c r="X84" s="417"/>
      <c r="Y84" s="417"/>
      <c r="Z84" s="417"/>
      <c r="AA84" s="417"/>
      <c r="AB84" s="417"/>
      <c r="AC84" s="417"/>
      <c r="AD84" s="417"/>
      <c r="AE84" s="417"/>
      <c r="AF84" s="417"/>
      <c r="AG84" s="417"/>
      <c r="AH84" s="417"/>
      <c r="AI84" s="417"/>
    </row>
    <row r="85" spans="1:35" x14ac:dyDescent="0.2">
      <c r="A85" s="417"/>
      <c r="B85" s="417"/>
      <c r="C85" s="417"/>
      <c r="D85" s="417"/>
      <c r="E85" s="417"/>
      <c r="F85" s="417"/>
      <c r="G85" s="417"/>
      <c r="H85" s="417"/>
      <c r="I85" s="417"/>
      <c r="J85" s="417"/>
      <c r="K85" s="417"/>
      <c r="L85" s="417"/>
      <c r="M85" s="417"/>
      <c r="N85" s="417"/>
      <c r="O85" s="417"/>
      <c r="P85" s="417"/>
      <c r="Q85" s="417"/>
      <c r="R85" s="417"/>
      <c r="S85" s="417"/>
      <c r="T85" s="417"/>
      <c r="U85" s="417"/>
      <c r="V85" s="417"/>
      <c r="W85" s="417"/>
      <c r="X85" s="417"/>
      <c r="Y85" s="417"/>
      <c r="Z85" s="417"/>
      <c r="AA85" s="417"/>
      <c r="AB85" s="417"/>
      <c r="AC85" s="417"/>
      <c r="AD85" s="417"/>
      <c r="AE85" s="417"/>
      <c r="AF85" s="417"/>
      <c r="AG85" s="417"/>
      <c r="AH85" s="417"/>
      <c r="AI85" s="417"/>
    </row>
    <row r="86" spans="1:35" x14ac:dyDescent="0.2">
      <c r="A86" s="417"/>
      <c r="B86" s="417"/>
      <c r="C86" s="417"/>
      <c r="D86" s="417"/>
      <c r="E86" s="417"/>
      <c r="F86" s="417"/>
      <c r="G86" s="417"/>
      <c r="H86" s="417"/>
      <c r="I86" s="417"/>
      <c r="J86" s="417"/>
      <c r="K86" s="417"/>
      <c r="L86" s="417"/>
      <c r="M86" s="417"/>
      <c r="N86" s="417"/>
      <c r="O86" s="417"/>
      <c r="P86" s="417"/>
      <c r="Q86" s="417"/>
      <c r="R86" s="417"/>
      <c r="S86" s="417"/>
      <c r="T86" s="417"/>
      <c r="U86" s="417"/>
      <c r="V86" s="417"/>
      <c r="W86" s="417"/>
      <c r="X86" s="417"/>
      <c r="Y86" s="417"/>
      <c r="Z86" s="417"/>
      <c r="AA86" s="417"/>
      <c r="AB86" s="417"/>
      <c r="AC86" s="417"/>
      <c r="AD86" s="417"/>
      <c r="AE86" s="417"/>
      <c r="AF86" s="417"/>
      <c r="AG86" s="417"/>
      <c r="AH86" s="417"/>
      <c r="AI86" s="417"/>
    </row>
    <row r="87" spans="1:35" x14ac:dyDescent="0.2">
      <c r="A87" s="417"/>
      <c r="B87" s="417"/>
      <c r="C87" s="417"/>
      <c r="D87" s="417"/>
      <c r="E87" s="417"/>
      <c r="F87" s="417"/>
      <c r="G87" s="417"/>
      <c r="H87" s="417"/>
      <c r="I87" s="417"/>
      <c r="J87" s="417"/>
      <c r="K87" s="417"/>
      <c r="L87" s="417"/>
      <c r="M87" s="417"/>
      <c r="N87" s="417"/>
      <c r="O87" s="417"/>
      <c r="P87" s="417"/>
      <c r="Q87" s="417"/>
      <c r="R87" s="417"/>
      <c r="S87" s="417"/>
      <c r="T87" s="417"/>
      <c r="U87" s="417"/>
      <c r="V87" s="417"/>
      <c r="W87" s="417"/>
      <c r="X87" s="417"/>
      <c r="Y87" s="417"/>
      <c r="Z87" s="417"/>
      <c r="AA87" s="417"/>
      <c r="AB87" s="417"/>
      <c r="AC87" s="417"/>
      <c r="AD87" s="417"/>
      <c r="AE87" s="417"/>
      <c r="AF87" s="417"/>
      <c r="AG87" s="417"/>
      <c r="AH87" s="417"/>
      <c r="AI87" s="417"/>
    </row>
    <row r="88" spans="1:35" x14ac:dyDescent="0.2">
      <c r="A88" s="417"/>
      <c r="B88" s="417"/>
      <c r="C88" s="417"/>
      <c r="D88" s="417"/>
      <c r="E88" s="417"/>
      <c r="F88" s="417"/>
      <c r="G88" s="417"/>
      <c r="H88" s="417"/>
      <c r="I88" s="417"/>
      <c r="J88" s="417"/>
      <c r="K88" s="417"/>
      <c r="L88" s="417"/>
      <c r="M88" s="417"/>
      <c r="N88" s="417"/>
      <c r="O88" s="417"/>
      <c r="P88" s="417"/>
      <c r="Q88" s="417"/>
      <c r="R88" s="417"/>
      <c r="S88" s="417"/>
      <c r="T88" s="417"/>
      <c r="U88" s="417"/>
      <c r="V88" s="417"/>
      <c r="W88" s="417"/>
      <c r="X88" s="417"/>
      <c r="Y88" s="417"/>
      <c r="Z88" s="417"/>
      <c r="AA88" s="417"/>
      <c r="AB88" s="417"/>
      <c r="AC88" s="417"/>
      <c r="AD88" s="417"/>
      <c r="AE88" s="417"/>
      <c r="AF88" s="417"/>
      <c r="AG88" s="417"/>
      <c r="AH88" s="417"/>
      <c r="AI88" s="417"/>
    </row>
    <row r="89" spans="1:35" x14ac:dyDescent="0.2">
      <c r="A89" s="417"/>
      <c r="B89" s="417"/>
      <c r="C89" s="417"/>
      <c r="D89" s="417"/>
      <c r="E89" s="417"/>
      <c r="F89" s="417"/>
      <c r="G89" s="417"/>
      <c r="H89" s="417"/>
      <c r="I89" s="417"/>
      <c r="J89" s="417"/>
      <c r="K89" s="417"/>
      <c r="L89" s="417"/>
      <c r="M89" s="417"/>
      <c r="N89" s="417"/>
      <c r="O89" s="417"/>
      <c r="P89" s="417"/>
      <c r="Q89" s="417"/>
      <c r="R89" s="417"/>
      <c r="S89" s="417"/>
      <c r="T89" s="417"/>
      <c r="U89" s="417"/>
      <c r="V89" s="417"/>
      <c r="W89" s="417"/>
      <c r="X89" s="417"/>
      <c r="Y89" s="417"/>
      <c r="Z89" s="417"/>
      <c r="AA89" s="417"/>
      <c r="AB89" s="417"/>
      <c r="AC89" s="417"/>
      <c r="AD89" s="417"/>
      <c r="AE89" s="417"/>
      <c r="AF89" s="417"/>
      <c r="AG89" s="417"/>
      <c r="AH89" s="417"/>
      <c r="AI89" s="417"/>
    </row>
    <row r="90" spans="1:35" x14ac:dyDescent="0.2">
      <c r="A90" s="417"/>
      <c r="B90" s="417"/>
      <c r="C90" s="417"/>
      <c r="D90" s="417"/>
      <c r="E90" s="417"/>
      <c r="F90" s="417"/>
      <c r="G90" s="417"/>
      <c r="H90" s="417"/>
      <c r="I90" s="417"/>
      <c r="J90" s="417"/>
      <c r="K90" s="417"/>
      <c r="L90" s="417"/>
      <c r="M90" s="417"/>
      <c r="N90" s="417"/>
      <c r="O90" s="417"/>
      <c r="P90" s="417"/>
      <c r="Q90" s="417"/>
      <c r="R90" s="417"/>
      <c r="S90" s="417"/>
      <c r="T90" s="417"/>
      <c r="U90" s="417"/>
      <c r="V90" s="417"/>
      <c r="W90" s="417"/>
      <c r="X90" s="417"/>
      <c r="Y90" s="417"/>
      <c r="Z90" s="417"/>
      <c r="AA90" s="417"/>
      <c r="AB90" s="417"/>
      <c r="AC90" s="417"/>
      <c r="AD90" s="417"/>
      <c r="AE90" s="417"/>
      <c r="AF90" s="417"/>
      <c r="AG90" s="417"/>
      <c r="AH90" s="417"/>
      <c r="AI90" s="417"/>
    </row>
    <row r="91" spans="1:35" x14ac:dyDescent="0.2">
      <c r="A91" s="417"/>
      <c r="B91" s="417"/>
      <c r="C91" s="417"/>
      <c r="D91" s="417"/>
      <c r="E91" s="417"/>
      <c r="F91" s="417"/>
      <c r="G91" s="417"/>
      <c r="H91" s="417"/>
      <c r="I91" s="417"/>
      <c r="J91" s="417"/>
      <c r="K91" s="417"/>
      <c r="L91" s="417"/>
      <c r="M91" s="417"/>
      <c r="N91" s="417"/>
      <c r="O91" s="417"/>
      <c r="P91" s="417"/>
      <c r="Q91" s="417"/>
      <c r="R91" s="417"/>
      <c r="S91" s="417"/>
      <c r="T91" s="417"/>
      <c r="U91" s="417"/>
      <c r="V91" s="417"/>
      <c r="W91" s="417"/>
      <c r="X91" s="417"/>
      <c r="Y91" s="417"/>
      <c r="Z91" s="417"/>
      <c r="AA91" s="417"/>
      <c r="AB91" s="417"/>
      <c r="AC91" s="417"/>
      <c r="AD91" s="417"/>
      <c r="AE91" s="417"/>
      <c r="AF91" s="417"/>
      <c r="AG91" s="417"/>
      <c r="AH91" s="417"/>
      <c r="AI91" s="417"/>
    </row>
    <row r="92" spans="1:35" x14ac:dyDescent="0.2">
      <c r="A92" s="417"/>
      <c r="B92" s="417"/>
      <c r="C92" s="417"/>
      <c r="D92" s="417"/>
      <c r="E92" s="417"/>
      <c r="F92" s="417"/>
      <c r="G92" s="417"/>
      <c r="H92" s="417"/>
      <c r="I92" s="417"/>
      <c r="J92" s="417"/>
      <c r="K92" s="417"/>
      <c r="L92" s="417"/>
      <c r="M92" s="417"/>
      <c r="N92" s="417"/>
      <c r="O92" s="417"/>
      <c r="P92" s="417"/>
      <c r="Q92" s="417"/>
      <c r="R92" s="417"/>
      <c r="S92" s="417"/>
      <c r="T92" s="417"/>
      <c r="U92" s="417"/>
      <c r="V92" s="417"/>
      <c r="W92" s="417"/>
      <c r="X92" s="417"/>
      <c r="Y92" s="417"/>
      <c r="Z92" s="417"/>
      <c r="AA92" s="417"/>
      <c r="AB92" s="417"/>
      <c r="AC92" s="417"/>
      <c r="AD92" s="417"/>
      <c r="AE92" s="417"/>
      <c r="AF92" s="417"/>
      <c r="AG92" s="417"/>
      <c r="AH92" s="417"/>
      <c r="AI92" s="417"/>
    </row>
    <row r="93" spans="1:35" x14ac:dyDescent="0.2">
      <c r="A93" s="417"/>
      <c r="B93" s="417"/>
      <c r="C93" s="417"/>
      <c r="D93" s="417"/>
      <c r="E93" s="417"/>
      <c r="F93" s="417"/>
      <c r="G93" s="417"/>
      <c r="H93" s="417"/>
      <c r="I93" s="417"/>
      <c r="J93" s="417"/>
      <c r="K93" s="417"/>
      <c r="L93" s="417"/>
      <c r="M93" s="417"/>
      <c r="N93" s="417"/>
      <c r="O93" s="417"/>
      <c r="P93" s="417"/>
      <c r="Q93" s="417"/>
      <c r="R93" s="417"/>
      <c r="S93" s="417"/>
      <c r="T93" s="417"/>
      <c r="U93" s="417"/>
      <c r="V93" s="417"/>
      <c r="W93" s="417"/>
      <c r="X93" s="417"/>
      <c r="Y93" s="417"/>
      <c r="Z93" s="417"/>
      <c r="AA93" s="417"/>
      <c r="AB93" s="417"/>
      <c r="AC93" s="417"/>
      <c r="AD93" s="417"/>
      <c r="AE93" s="417"/>
      <c r="AF93" s="417"/>
      <c r="AG93" s="417"/>
      <c r="AH93" s="417"/>
      <c r="AI93" s="417"/>
    </row>
    <row r="94" spans="1:35" x14ac:dyDescent="0.2">
      <c r="A94" s="417"/>
      <c r="B94" s="417"/>
      <c r="C94" s="417"/>
      <c r="D94" s="417"/>
      <c r="E94" s="417"/>
      <c r="F94" s="417"/>
      <c r="G94" s="417"/>
      <c r="H94" s="417"/>
      <c r="I94" s="417"/>
      <c r="J94" s="417"/>
      <c r="K94" s="417"/>
      <c r="L94" s="417"/>
      <c r="M94" s="417"/>
      <c r="N94" s="417"/>
      <c r="O94" s="417"/>
      <c r="P94" s="417"/>
      <c r="Q94" s="417"/>
      <c r="R94" s="417"/>
      <c r="S94" s="417"/>
      <c r="T94" s="417"/>
      <c r="U94" s="417"/>
      <c r="V94" s="417"/>
      <c r="W94" s="417"/>
      <c r="X94" s="417"/>
      <c r="Y94" s="417"/>
      <c r="Z94" s="417"/>
      <c r="AA94" s="417"/>
      <c r="AB94" s="417"/>
      <c r="AC94" s="417"/>
      <c r="AD94" s="417"/>
      <c r="AE94" s="417"/>
      <c r="AF94" s="417"/>
      <c r="AG94" s="417"/>
      <c r="AH94" s="417"/>
      <c r="AI94" s="417"/>
    </row>
    <row r="95" spans="1:35" x14ac:dyDescent="0.2">
      <c r="A95" s="417"/>
      <c r="B95" s="417"/>
      <c r="C95" s="417"/>
      <c r="D95" s="417"/>
      <c r="E95" s="417"/>
      <c r="F95" s="417"/>
      <c r="G95" s="417"/>
      <c r="H95" s="417"/>
      <c r="I95" s="417"/>
      <c r="J95" s="417"/>
      <c r="K95" s="417"/>
      <c r="L95" s="417"/>
      <c r="M95" s="417"/>
      <c r="N95" s="417"/>
      <c r="O95" s="417"/>
      <c r="P95" s="417"/>
      <c r="Q95" s="417"/>
      <c r="R95" s="417"/>
      <c r="S95" s="417"/>
      <c r="T95" s="417"/>
      <c r="U95" s="417"/>
      <c r="V95" s="417"/>
      <c r="W95" s="417"/>
      <c r="X95" s="417"/>
      <c r="Y95" s="417"/>
      <c r="Z95" s="417"/>
      <c r="AA95" s="417"/>
      <c r="AB95" s="417"/>
      <c r="AC95" s="417"/>
      <c r="AD95" s="417"/>
      <c r="AE95" s="417"/>
      <c r="AF95" s="417"/>
      <c r="AG95" s="417"/>
      <c r="AH95" s="417"/>
      <c r="AI95" s="417"/>
    </row>
    <row r="96" spans="1:35" x14ac:dyDescent="0.2">
      <c r="A96" s="417"/>
      <c r="B96" s="417"/>
      <c r="C96" s="417"/>
      <c r="D96" s="417"/>
      <c r="E96" s="417"/>
      <c r="F96" s="417"/>
      <c r="G96" s="417"/>
      <c r="H96" s="417"/>
      <c r="I96" s="417"/>
      <c r="J96" s="417"/>
      <c r="K96" s="417"/>
      <c r="L96" s="417"/>
      <c r="M96" s="417"/>
      <c r="N96" s="417"/>
      <c r="O96" s="417"/>
      <c r="P96" s="417"/>
      <c r="Q96" s="417"/>
      <c r="R96" s="417"/>
      <c r="S96" s="417"/>
      <c r="T96" s="417"/>
      <c r="U96" s="417"/>
      <c r="V96" s="417"/>
      <c r="W96" s="417"/>
      <c r="X96" s="417"/>
      <c r="Y96" s="417"/>
      <c r="Z96" s="417"/>
      <c r="AA96" s="417"/>
      <c r="AB96" s="417"/>
      <c r="AC96" s="417"/>
      <c r="AD96" s="417"/>
      <c r="AE96" s="417"/>
      <c r="AF96" s="417"/>
      <c r="AG96" s="417"/>
      <c r="AH96" s="417"/>
      <c r="AI96" s="417"/>
    </row>
    <row r="97" spans="1:35" x14ac:dyDescent="0.2">
      <c r="A97" s="417"/>
      <c r="B97" s="417"/>
      <c r="C97" s="417"/>
      <c r="D97" s="417"/>
      <c r="E97" s="417"/>
      <c r="F97" s="417"/>
      <c r="G97" s="417"/>
      <c r="H97" s="417"/>
      <c r="I97" s="417"/>
      <c r="J97" s="417"/>
      <c r="K97" s="417"/>
      <c r="L97" s="417"/>
      <c r="M97" s="417"/>
      <c r="N97" s="417"/>
      <c r="O97" s="417"/>
      <c r="P97" s="417"/>
      <c r="Q97" s="417"/>
      <c r="R97" s="417"/>
      <c r="S97" s="417"/>
      <c r="T97" s="417"/>
      <c r="U97" s="417"/>
      <c r="V97" s="417"/>
      <c r="W97" s="417"/>
      <c r="X97" s="417"/>
      <c r="Y97" s="417"/>
      <c r="Z97" s="417"/>
      <c r="AA97" s="417"/>
      <c r="AB97" s="417"/>
      <c r="AC97" s="417"/>
      <c r="AD97" s="417"/>
      <c r="AE97" s="417"/>
      <c r="AF97" s="417"/>
      <c r="AG97" s="417"/>
      <c r="AH97" s="417"/>
      <c r="AI97" s="417"/>
    </row>
    <row r="98" spans="1:35" x14ac:dyDescent="0.2">
      <c r="A98" s="417"/>
      <c r="B98" s="417"/>
      <c r="C98" s="417"/>
      <c r="D98" s="417"/>
      <c r="E98" s="417"/>
      <c r="F98" s="417"/>
      <c r="G98" s="417"/>
      <c r="H98" s="417"/>
      <c r="I98" s="417"/>
      <c r="J98" s="417"/>
      <c r="K98" s="417"/>
      <c r="L98" s="417"/>
      <c r="M98" s="417"/>
      <c r="N98" s="417"/>
      <c r="O98" s="417"/>
      <c r="P98" s="417"/>
      <c r="Q98" s="417"/>
      <c r="R98" s="417"/>
      <c r="S98" s="417"/>
      <c r="T98" s="417"/>
      <c r="U98" s="417"/>
      <c r="V98" s="417"/>
      <c r="W98" s="417"/>
      <c r="X98" s="417"/>
      <c r="Y98" s="417"/>
      <c r="Z98" s="417"/>
      <c r="AA98" s="417"/>
      <c r="AB98" s="417"/>
      <c r="AC98" s="417"/>
      <c r="AD98" s="417"/>
      <c r="AE98" s="417"/>
      <c r="AF98" s="417"/>
      <c r="AG98" s="417"/>
      <c r="AH98" s="417"/>
      <c r="AI98" s="417"/>
    </row>
    <row r="99" spans="1:35" x14ac:dyDescent="0.2">
      <c r="A99" s="417"/>
      <c r="B99" s="417"/>
      <c r="C99" s="417"/>
      <c r="D99" s="417"/>
      <c r="E99" s="417"/>
      <c r="F99" s="417"/>
      <c r="G99" s="417"/>
      <c r="H99" s="417"/>
      <c r="I99" s="417"/>
      <c r="J99" s="417"/>
      <c r="K99" s="417"/>
      <c r="L99" s="417"/>
      <c r="M99" s="417"/>
      <c r="N99" s="417"/>
      <c r="O99" s="417"/>
      <c r="P99" s="417"/>
      <c r="Q99" s="417"/>
      <c r="R99" s="417"/>
      <c r="S99" s="417"/>
      <c r="T99" s="417"/>
      <c r="U99" s="417"/>
      <c r="V99" s="417"/>
      <c r="W99" s="417"/>
      <c r="X99" s="417"/>
      <c r="Y99" s="417"/>
      <c r="Z99" s="417"/>
      <c r="AA99" s="417"/>
      <c r="AB99" s="417"/>
      <c r="AC99" s="417"/>
      <c r="AD99" s="417"/>
      <c r="AE99" s="417"/>
      <c r="AF99" s="417"/>
      <c r="AG99" s="417"/>
      <c r="AH99" s="417"/>
      <c r="AI99" s="417"/>
    </row>
    <row r="100" spans="1:35" x14ac:dyDescent="0.2">
      <c r="A100" s="417"/>
      <c r="B100" s="417"/>
      <c r="C100" s="417"/>
      <c r="D100" s="417"/>
      <c r="E100" s="417"/>
      <c r="F100" s="417"/>
      <c r="G100" s="417"/>
      <c r="H100" s="417"/>
      <c r="I100" s="417"/>
      <c r="J100" s="417"/>
      <c r="K100" s="417"/>
      <c r="L100" s="417"/>
      <c r="M100" s="417"/>
      <c r="N100" s="417"/>
      <c r="O100" s="417"/>
      <c r="P100" s="417"/>
      <c r="Q100" s="417"/>
      <c r="R100" s="417"/>
      <c r="S100" s="417"/>
      <c r="T100" s="417"/>
      <c r="U100" s="417"/>
      <c r="V100" s="417"/>
      <c r="W100" s="417"/>
      <c r="X100" s="417"/>
      <c r="Y100" s="417"/>
      <c r="Z100" s="417"/>
      <c r="AA100" s="417"/>
      <c r="AB100" s="417"/>
      <c r="AC100" s="417" t="s">
        <v>200</v>
      </c>
      <c r="AD100" s="417"/>
      <c r="AE100" s="417"/>
      <c r="AF100" s="417"/>
      <c r="AG100" s="417"/>
      <c r="AH100" s="417"/>
      <c r="AI100" s="417"/>
    </row>
  </sheetData>
  <sheetProtection password="C730" sheet="1" objects="1" scenarios="1"/>
  <mergeCells count="13">
    <mergeCell ref="C4:M4"/>
    <mergeCell ref="C11:Q11"/>
    <mergeCell ref="C5:M5"/>
    <mergeCell ref="C29:Q29"/>
    <mergeCell ref="C30:Q45"/>
    <mergeCell ref="C8:Q8"/>
    <mergeCell ref="C9:Q9"/>
    <mergeCell ref="C47:Q47"/>
    <mergeCell ref="U47:AI47"/>
    <mergeCell ref="C48:Q63"/>
    <mergeCell ref="C65:Q65"/>
    <mergeCell ref="C12:Q27"/>
    <mergeCell ref="U29:AI29"/>
  </mergeCells>
  <dataValidations count="2">
    <dataValidation type="textLength" operator="lessThan" allowBlank="1" showInputMessage="1" showErrorMessage="1" errorTitle="Achtung:" error="Maximal 1000 Buchstaben " sqref="C28:Q28">
      <formula1>1000</formula1>
    </dataValidation>
    <dataValidation type="textLength" operator="lessThan" allowBlank="1" showInputMessage="1" showErrorMessage="1" errorTitle="Achtung:" error="Maximale Textlänge überschritten" sqref="C48:Q63 C12:Q27 C30:Q45">
      <formula1>2100</formula1>
    </dataValidation>
  </dataValidations>
  <pageMargins left="0" right="0" top="0" bottom="0" header="0" footer="0"/>
  <pageSetup paperSize="9" scale="92"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C1F7ED53-228F-4E29-BDCB-998F394E7AB0}">
            <xm:f>OR(Basisdaten!$I$20=menu!$AF$3,Basisdaten!$I$20=menu!$AF$4,Basisdaten!$I$20=menu!$AF$5,Basisdaten!$I$20=menu!$AF$7)</xm:f>
            <x14:dxf>
              <font>
                <color theme="0"/>
              </font>
              <fill>
                <patternFill>
                  <bgColor theme="0"/>
                </patternFill>
              </fill>
              <border>
                <left/>
                <right/>
                <top/>
                <bottom/>
                <vertical/>
                <horizontal/>
              </border>
            </x14:dxf>
          </x14:cfRule>
          <xm:sqref>C29:Q45</xm:sqref>
        </x14:conditionalFormatting>
        <x14:conditionalFormatting xmlns:xm="http://schemas.microsoft.com/office/excel/2006/main">
          <x14:cfRule type="expression" priority="1" id="{A441B6B8-4805-4CDC-8362-0769A68712CB}">
            <xm:f>menu!$B$177=""</xm:f>
            <x14:dxf>
              <font>
                <color theme="0"/>
              </font>
              <fill>
                <patternFill>
                  <bgColor theme="0"/>
                </patternFill>
              </fill>
              <border>
                <left/>
                <right/>
                <top/>
                <bottom/>
                <vertical/>
                <horizontal/>
              </border>
            </x14:dxf>
          </x14:cfRule>
          <xm:sqref>C47:Q63</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pageSetUpPr fitToPage="1"/>
  </sheetPr>
  <dimension ref="A1:AH109"/>
  <sheetViews>
    <sheetView showGridLines="0" showRowColHeaders="0" zoomScale="90" zoomScaleNormal="90" workbookViewId="0">
      <selection activeCell="C34" sqref="C34:P34"/>
    </sheetView>
  </sheetViews>
  <sheetFormatPr baseColWidth="10" defaultColWidth="11.42578125" defaultRowHeight="12" x14ac:dyDescent="0.2"/>
  <cols>
    <col min="1" max="1" width="2.5703125" style="1" customWidth="1"/>
    <col min="2" max="2" width="2.7109375" style="1" customWidth="1"/>
    <col min="3" max="3" width="2.5703125" style="1" customWidth="1"/>
    <col min="4" max="4" width="3.140625" style="1" customWidth="1"/>
    <col min="5" max="5" width="3.7109375" style="1" customWidth="1"/>
    <col min="6" max="6" width="3.42578125" style="1" customWidth="1"/>
    <col min="7" max="7" width="0.7109375" style="1" customWidth="1"/>
    <col min="8" max="8" width="9.42578125" style="1" customWidth="1"/>
    <col min="9" max="9" width="13.5703125" style="1" customWidth="1"/>
    <col min="10" max="10" width="4.42578125" style="1" customWidth="1"/>
    <col min="11" max="11" width="5.140625" style="1" customWidth="1"/>
    <col min="12" max="13" width="5.7109375" style="1" customWidth="1"/>
    <col min="14" max="14" width="8.85546875" style="1" customWidth="1"/>
    <col min="15" max="15" width="17" style="1" customWidth="1"/>
    <col min="16" max="16" width="13.5703125" style="1" customWidth="1"/>
    <col min="17" max="17" width="2.7109375" style="1" customWidth="1"/>
    <col min="18" max="18" width="2.28515625" style="1" customWidth="1"/>
    <col min="19" max="19" width="21.5703125" style="1" customWidth="1"/>
    <col min="20" max="20" width="19.5703125" style="1" customWidth="1"/>
    <col min="21" max="16384" width="11.42578125" style="1"/>
  </cols>
  <sheetData>
    <row r="1" spans="1:34" x14ac:dyDescent="0.2">
      <c r="A1" s="417" t="s">
        <v>200</v>
      </c>
      <c r="B1" s="417"/>
      <c r="C1" s="417"/>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417"/>
      <c r="AG1" s="417"/>
      <c r="AH1" s="417"/>
    </row>
    <row r="2" spans="1:34" ht="12.75" hidden="1" customHeight="1" x14ac:dyDescent="0.2">
      <c r="A2" s="417"/>
      <c r="B2" s="417"/>
      <c r="C2" s="417"/>
      <c r="D2" s="417"/>
      <c r="E2" s="417"/>
      <c r="F2" s="417"/>
      <c r="G2" s="417"/>
      <c r="H2" s="417"/>
      <c r="I2" s="417"/>
      <c r="J2" s="417"/>
      <c r="K2" s="417"/>
      <c r="L2" s="417"/>
      <c r="M2" s="417"/>
      <c r="N2" s="417"/>
      <c r="O2" s="417"/>
      <c r="P2" s="417"/>
      <c r="Q2" s="417"/>
      <c r="R2" s="417"/>
      <c r="S2" s="417"/>
      <c r="T2" s="417"/>
      <c r="U2" s="417"/>
      <c r="V2" s="417"/>
      <c r="W2" s="417"/>
      <c r="X2" s="417"/>
      <c r="Y2" s="417"/>
      <c r="Z2" s="417"/>
      <c r="AA2" s="417"/>
      <c r="AB2" s="417"/>
      <c r="AC2" s="417"/>
      <c r="AD2" s="417"/>
      <c r="AE2" s="417"/>
      <c r="AF2" s="417"/>
      <c r="AG2" s="417"/>
      <c r="AH2" s="417"/>
    </row>
    <row r="3" spans="1:34" ht="12" customHeight="1" x14ac:dyDescent="0.2">
      <c r="A3" s="417"/>
      <c r="B3" s="203"/>
      <c r="C3" s="203"/>
      <c r="D3" s="203"/>
      <c r="E3" s="203"/>
      <c r="F3" s="203"/>
      <c r="G3" s="203"/>
      <c r="H3" s="203"/>
      <c r="I3" s="203"/>
      <c r="J3" s="203"/>
      <c r="K3" s="203"/>
      <c r="L3" s="203"/>
      <c r="M3" s="203"/>
      <c r="N3" s="203"/>
      <c r="O3" s="203"/>
      <c r="P3" s="203"/>
      <c r="Q3" s="203"/>
      <c r="R3" s="417"/>
      <c r="S3" s="417"/>
      <c r="T3" s="417"/>
      <c r="U3" s="417"/>
      <c r="V3" s="417"/>
      <c r="W3" s="417"/>
      <c r="X3" s="417"/>
      <c r="Y3" s="417"/>
      <c r="Z3" s="417"/>
      <c r="AA3" s="417"/>
      <c r="AB3" s="417"/>
      <c r="AC3" s="417"/>
      <c r="AD3" s="417"/>
      <c r="AE3" s="417"/>
      <c r="AF3" s="417"/>
      <c r="AG3" s="417"/>
      <c r="AH3" s="417"/>
    </row>
    <row r="4" spans="1:34" s="138" customFormat="1" ht="57" customHeight="1" x14ac:dyDescent="0.2">
      <c r="A4" s="418"/>
      <c r="B4" s="321"/>
      <c r="C4" s="634" t="str">
        <f>Basisdaten!C4</f>
        <v>Vorhabenbeschreibung Förderschwerpunkte 4.1.8a) Erstvorhaben Klimaschutz- und Umsetzungsmanagement</v>
      </c>
      <c r="D4" s="634"/>
      <c r="E4" s="634"/>
      <c r="F4" s="634"/>
      <c r="G4" s="634"/>
      <c r="H4" s="634"/>
      <c r="I4" s="634"/>
      <c r="J4" s="634"/>
      <c r="K4" s="634"/>
      <c r="L4" s="634"/>
      <c r="M4" s="322"/>
      <c r="N4" s="203"/>
      <c r="O4" s="203"/>
      <c r="P4" s="203"/>
      <c r="Q4" s="203"/>
      <c r="R4" s="418"/>
      <c r="S4" s="418"/>
      <c r="T4" s="418"/>
      <c r="U4" s="418"/>
      <c r="V4" s="418"/>
      <c r="W4" s="418"/>
      <c r="X4" s="418"/>
      <c r="Y4" s="418"/>
      <c r="Z4" s="418"/>
      <c r="AA4" s="418"/>
      <c r="AB4" s="418"/>
      <c r="AC4" s="418"/>
      <c r="AD4" s="418"/>
      <c r="AE4" s="418"/>
      <c r="AF4" s="418"/>
      <c r="AG4" s="418"/>
      <c r="AH4" s="418"/>
    </row>
    <row r="5" spans="1:34" s="138" customFormat="1" ht="22.5" customHeight="1" x14ac:dyDescent="0.2">
      <c r="A5" s="418"/>
      <c r="B5" s="321"/>
      <c r="C5" s="627" t="str">
        <f>Basisdaten!$C$7</f>
        <v>ERSTELLUNG eines Integrierten Klimaschutzkonzepts</v>
      </c>
      <c r="D5" s="627"/>
      <c r="E5" s="627"/>
      <c r="F5" s="627"/>
      <c r="G5" s="627"/>
      <c r="H5" s="627"/>
      <c r="I5" s="627"/>
      <c r="J5" s="627"/>
      <c r="K5" s="627"/>
      <c r="L5" s="627"/>
      <c r="M5" s="627"/>
      <c r="N5" s="203"/>
      <c r="O5" s="203"/>
      <c r="P5" s="203"/>
      <c r="Q5" s="203"/>
      <c r="R5" s="418"/>
      <c r="S5" s="418"/>
      <c r="T5" s="418"/>
      <c r="U5" s="418"/>
      <c r="V5" s="418"/>
      <c r="W5" s="418"/>
      <c r="X5" s="418"/>
      <c r="Y5" s="418"/>
      <c r="Z5" s="418"/>
      <c r="AA5" s="418"/>
      <c r="AB5" s="418"/>
      <c r="AC5" s="418"/>
      <c r="AD5" s="418"/>
      <c r="AE5" s="418"/>
      <c r="AF5" s="418"/>
      <c r="AG5" s="418"/>
      <c r="AH5" s="418"/>
    </row>
    <row r="6" spans="1:34" ht="16.5" customHeight="1" x14ac:dyDescent="0.2">
      <c r="A6" s="417"/>
      <c r="B6" s="203"/>
      <c r="C6" s="635"/>
      <c r="D6" s="635"/>
      <c r="E6" s="635"/>
      <c r="F6" s="635"/>
      <c r="G6" s="635"/>
      <c r="H6" s="635"/>
      <c r="I6" s="635"/>
      <c r="J6" s="635"/>
      <c r="K6" s="635"/>
      <c r="L6" s="635"/>
      <c r="M6" s="635"/>
      <c r="N6" s="635"/>
      <c r="O6" s="635"/>
      <c r="P6" s="635"/>
      <c r="Q6" s="203"/>
      <c r="R6" s="417"/>
      <c r="S6" s="429"/>
      <c r="T6" s="430"/>
      <c r="U6" s="430"/>
      <c r="V6" s="430"/>
      <c r="W6" s="430"/>
      <c r="X6" s="430"/>
      <c r="Y6" s="430"/>
      <c r="Z6" s="430"/>
      <c r="AA6" s="430"/>
      <c r="AB6" s="430"/>
      <c r="AC6" s="430"/>
      <c r="AD6" s="430"/>
      <c r="AE6" s="430"/>
      <c r="AF6" s="430"/>
      <c r="AG6" s="430"/>
      <c r="AH6" s="430"/>
    </row>
    <row r="7" spans="1:34" ht="16.5" customHeight="1" thickBot="1" x14ac:dyDescent="0.25">
      <c r="A7" s="417"/>
      <c r="B7" s="203"/>
      <c r="C7" s="328" t="s">
        <v>377</v>
      </c>
      <c r="D7" s="329"/>
      <c r="E7" s="329"/>
      <c r="F7" s="329"/>
      <c r="G7" s="329"/>
      <c r="H7" s="329"/>
      <c r="I7" s="329"/>
      <c r="J7" s="329"/>
      <c r="K7" s="329"/>
      <c r="L7" s="329"/>
      <c r="M7" s="329"/>
      <c r="N7" s="329"/>
      <c r="O7" s="329"/>
      <c r="P7" s="329"/>
      <c r="Q7" s="203"/>
      <c r="R7" s="417"/>
      <c r="S7" s="429"/>
      <c r="T7" s="430"/>
      <c r="U7" s="430"/>
      <c r="V7" s="430"/>
      <c r="W7" s="430"/>
      <c r="X7" s="430"/>
      <c r="Y7" s="430"/>
      <c r="Z7" s="430"/>
      <c r="AA7" s="430"/>
      <c r="AB7" s="430"/>
      <c r="AC7" s="430"/>
      <c r="AD7" s="430"/>
      <c r="AE7" s="430"/>
      <c r="AF7" s="430"/>
      <c r="AG7" s="430"/>
      <c r="AH7" s="430"/>
    </row>
    <row r="8" spans="1:34" ht="16.5" customHeight="1" x14ac:dyDescent="0.2">
      <c r="A8" s="417"/>
      <c r="B8" s="330"/>
      <c r="C8" s="642" t="s">
        <v>579</v>
      </c>
      <c r="D8" s="643"/>
      <c r="E8" s="643"/>
      <c r="F8" s="643"/>
      <c r="G8" s="643"/>
      <c r="H8" s="643"/>
      <c r="I8" s="643"/>
      <c r="J8" s="643"/>
      <c r="K8" s="643"/>
      <c r="L8" s="643"/>
      <c r="M8" s="643"/>
      <c r="N8" s="643"/>
      <c r="O8" s="643"/>
      <c r="P8" s="644"/>
      <c r="Q8" s="203"/>
      <c r="R8" s="417"/>
      <c r="S8" s="429"/>
      <c r="T8" s="430"/>
      <c r="U8" s="430"/>
      <c r="V8" s="430"/>
      <c r="W8" s="430"/>
      <c r="X8" s="430"/>
      <c r="Y8" s="430"/>
      <c r="Z8" s="430"/>
      <c r="AA8" s="430"/>
      <c r="AB8" s="430"/>
      <c r="AC8" s="430"/>
      <c r="AD8" s="430"/>
      <c r="AE8" s="430"/>
      <c r="AF8" s="430"/>
      <c r="AG8" s="430"/>
      <c r="AH8" s="430"/>
    </row>
    <row r="9" spans="1:34" ht="27.75" customHeight="1" x14ac:dyDescent="0.2">
      <c r="A9" s="417"/>
      <c r="B9" s="330"/>
      <c r="C9" s="331" t="s">
        <v>376</v>
      </c>
      <c r="D9" s="656" t="s">
        <v>588</v>
      </c>
      <c r="E9" s="656"/>
      <c r="F9" s="656"/>
      <c r="G9" s="656"/>
      <c r="H9" s="656"/>
      <c r="I9" s="656"/>
      <c r="J9" s="656"/>
      <c r="K9" s="656"/>
      <c r="L9" s="656"/>
      <c r="M9" s="656"/>
      <c r="N9" s="656"/>
      <c r="O9" s="656"/>
      <c r="P9" s="657"/>
      <c r="Q9" s="203"/>
      <c r="R9" s="417"/>
      <c r="S9" s="417"/>
      <c r="T9" s="429"/>
      <c r="U9" s="429"/>
      <c r="V9" s="429"/>
      <c r="W9" s="429"/>
      <c r="X9" s="429"/>
      <c r="Y9" s="429"/>
      <c r="Z9" s="429"/>
      <c r="AA9" s="429"/>
      <c r="AB9" s="429"/>
      <c r="AC9" s="429"/>
      <c r="AD9" s="429"/>
      <c r="AE9" s="429"/>
      <c r="AF9" s="429"/>
      <c r="AG9" s="429"/>
      <c r="AH9" s="429"/>
    </row>
    <row r="10" spans="1:34" ht="16.5" customHeight="1" x14ac:dyDescent="0.2">
      <c r="A10" s="417"/>
      <c r="B10" s="330"/>
      <c r="C10" s="331" t="s">
        <v>376</v>
      </c>
      <c r="D10" s="649" t="s">
        <v>355</v>
      </c>
      <c r="E10" s="649"/>
      <c r="F10" s="649"/>
      <c r="G10" s="649"/>
      <c r="H10" s="649"/>
      <c r="I10" s="649"/>
      <c r="J10" s="649"/>
      <c r="K10" s="649"/>
      <c r="L10" s="649"/>
      <c r="M10" s="649"/>
      <c r="N10" s="649"/>
      <c r="O10" s="649"/>
      <c r="P10" s="651"/>
      <c r="Q10" s="203"/>
      <c r="R10" s="417"/>
      <c r="S10" s="429"/>
      <c r="T10" s="429"/>
      <c r="U10" s="429"/>
      <c r="V10" s="429"/>
      <c r="W10" s="429"/>
      <c r="X10" s="429"/>
      <c r="Y10" s="429"/>
      <c r="Z10" s="429"/>
      <c r="AA10" s="429"/>
      <c r="AB10" s="429"/>
      <c r="AC10" s="429"/>
      <c r="AD10" s="429"/>
      <c r="AE10" s="429"/>
      <c r="AF10" s="429"/>
      <c r="AG10" s="429"/>
      <c r="AH10" s="429"/>
    </row>
    <row r="11" spans="1:34" ht="16.5" customHeight="1" x14ac:dyDescent="0.2">
      <c r="A11" s="417"/>
      <c r="B11" s="330"/>
      <c r="C11" s="331" t="s">
        <v>376</v>
      </c>
      <c r="D11" s="649" t="s">
        <v>356</v>
      </c>
      <c r="E11" s="649"/>
      <c r="F11" s="649"/>
      <c r="G11" s="649"/>
      <c r="H11" s="649"/>
      <c r="I11" s="649"/>
      <c r="J11" s="649"/>
      <c r="K11" s="649"/>
      <c r="L11" s="649"/>
      <c r="M11" s="649"/>
      <c r="N11" s="649"/>
      <c r="O11" s="649"/>
      <c r="P11" s="651"/>
      <c r="Q11" s="203"/>
      <c r="R11" s="417"/>
      <c r="S11" s="429"/>
      <c r="T11" s="429"/>
      <c r="U11" s="429"/>
      <c r="V11" s="429"/>
      <c r="W11" s="429"/>
      <c r="X11" s="429"/>
      <c r="Y11" s="429"/>
      <c r="Z11" s="429"/>
      <c r="AA11" s="429"/>
      <c r="AB11" s="429"/>
      <c r="AC11" s="429"/>
      <c r="AD11" s="429"/>
      <c r="AE11" s="429"/>
      <c r="AF11" s="429"/>
      <c r="AG11" s="429"/>
      <c r="AH11" s="429"/>
    </row>
    <row r="12" spans="1:34" ht="16.5" customHeight="1" x14ac:dyDescent="0.2">
      <c r="A12" s="417"/>
      <c r="B12" s="330"/>
      <c r="C12" s="331" t="s">
        <v>376</v>
      </c>
      <c r="D12" s="649" t="str">
        <f>menu!A180</f>
        <v>THG-Minderungsstrategien und priorisierte Handlungsfelder</v>
      </c>
      <c r="E12" s="649"/>
      <c r="F12" s="649"/>
      <c r="G12" s="649"/>
      <c r="H12" s="649"/>
      <c r="I12" s="649"/>
      <c r="J12" s="649"/>
      <c r="K12" s="649"/>
      <c r="L12" s="649"/>
      <c r="M12" s="649"/>
      <c r="N12" s="649"/>
      <c r="O12" s="649"/>
      <c r="P12" s="651"/>
      <c r="Q12" s="203"/>
      <c r="R12" s="417"/>
      <c r="S12" s="417"/>
      <c r="T12" s="417"/>
      <c r="U12" s="417"/>
      <c r="V12" s="417"/>
      <c r="W12" s="417"/>
      <c r="X12" s="417"/>
      <c r="Y12" s="417"/>
      <c r="Z12" s="417"/>
      <c r="AA12" s="417"/>
      <c r="AB12" s="417"/>
      <c r="AC12" s="417"/>
      <c r="AD12" s="417"/>
      <c r="AE12" s="417"/>
      <c r="AF12" s="417"/>
      <c r="AG12" s="417"/>
      <c r="AH12" s="417"/>
    </row>
    <row r="13" spans="1:34" ht="16.5" customHeight="1" x14ac:dyDescent="0.2">
      <c r="A13" s="417"/>
      <c r="B13" s="330"/>
      <c r="C13" s="331" t="s">
        <v>376</v>
      </c>
      <c r="D13" s="649" t="s">
        <v>357</v>
      </c>
      <c r="E13" s="649"/>
      <c r="F13" s="649"/>
      <c r="G13" s="649"/>
      <c r="H13" s="649"/>
      <c r="I13" s="649"/>
      <c r="J13" s="649"/>
      <c r="K13" s="649"/>
      <c r="L13" s="649"/>
      <c r="M13" s="649"/>
      <c r="N13" s="649"/>
      <c r="O13" s="649"/>
      <c r="P13" s="651"/>
      <c r="Q13" s="203"/>
      <c r="R13" s="417"/>
      <c r="S13" s="417"/>
      <c r="T13" s="417"/>
      <c r="U13" s="417"/>
      <c r="V13" s="417"/>
      <c r="W13" s="417"/>
      <c r="X13" s="417"/>
      <c r="Y13" s="417"/>
      <c r="Z13" s="417"/>
      <c r="AA13" s="417"/>
      <c r="AB13" s="417"/>
      <c r="AC13" s="417"/>
      <c r="AD13" s="417"/>
      <c r="AE13" s="417"/>
      <c r="AF13" s="417"/>
      <c r="AG13" s="417"/>
      <c r="AH13" s="417"/>
    </row>
    <row r="14" spans="1:34" ht="16.5" customHeight="1" x14ac:dyDescent="0.2">
      <c r="A14" s="417"/>
      <c r="B14" s="330"/>
      <c r="C14" s="331" t="s">
        <v>376</v>
      </c>
      <c r="D14" s="649" t="s">
        <v>358</v>
      </c>
      <c r="E14" s="649"/>
      <c r="F14" s="649"/>
      <c r="G14" s="649"/>
      <c r="H14" s="649"/>
      <c r="I14" s="649"/>
      <c r="J14" s="649"/>
      <c r="K14" s="649"/>
      <c r="L14" s="649"/>
      <c r="M14" s="649"/>
      <c r="N14" s="649"/>
      <c r="O14" s="649"/>
      <c r="P14" s="651"/>
      <c r="Q14" s="203"/>
      <c r="R14" s="417"/>
      <c r="S14" s="417"/>
      <c r="T14" s="417"/>
      <c r="U14" s="417"/>
      <c r="V14" s="417"/>
      <c r="W14" s="417"/>
      <c r="X14" s="417"/>
      <c r="Y14" s="417"/>
      <c r="Z14" s="417"/>
      <c r="AA14" s="417"/>
      <c r="AB14" s="417"/>
      <c r="AC14" s="417"/>
      <c r="AD14" s="417"/>
      <c r="AE14" s="417"/>
      <c r="AF14" s="417"/>
      <c r="AG14" s="417"/>
      <c r="AH14" s="417"/>
    </row>
    <row r="15" spans="1:34" ht="16.5" customHeight="1" x14ac:dyDescent="0.2">
      <c r="A15" s="417"/>
      <c r="B15" s="330"/>
      <c r="C15" s="331" t="s">
        <v>376</v>
      </c>
      <c r="D15" s="649" t="s">
        <v>359</v>
      </c>
      <c r="E15" s="649"/>
      <c r="F15" s="649"/>
      <c r="G15" s="649"/>
      <c r="H15" s="649"/>
      <c r="I15" s="649"/>
      <c r="J15" s="649"/>
      <c r="K15" s="649"/>
      <c r="L15" s="649"/>
      <c r="M15" s="649"/>
      <c r="N15" s="649"/>
      <c r="O15" s="649"/>
      <c r="P15" s="651"/>
      <c r="Q15" s="203"/>
      <c r="R15" s="417"/>
      <c r="S15" s="417"/>
      <c r="T15" s="417"/>
      <c r="U15" s="417"/>
      <c r="V15" s="417"/>
      <c r="W15" s="417"/>
      <c r="X15" s="417"/>
      <c r="Y15" s="417"/>
      <c r="Z15" s="417"/>
      <c r="AA15" s="417"/>
      <c r="AB15" s="417"/>
      <c r="AC15" s="417"/>
      <c r="AD15" s="417"/>
      <c r="AE15" s="417"/>
      <c r="AF15" s="417"/>
      <c r="AG15" s="417"/>
      <c r="AH15" s="417"/>
    </row>
    <row r="16" spans="1:34" ht="16.5" customHeight="1" x14ac:dyDescent="0.2">
      <c r="A16" s="417"/>
      <c r="B16" s="330"/>
      <c r="C16" s="331" t="s">
        <v>376</v>
      </c>
      <c r="D16" s="649" t="s">
        <v>360</v>
      </c>
      <c r="E16" s="649"/>
      <c r="F16" s="649"/>
      <c r="G16" s="649"/>
      <c r="H16" s="649"/>
      <c r="I16" s="649"/>
      <c r="J16" s="649"/>
      <c r="K16" s="649"/>
      <c r="L16" s="649"/>
      <c r="M16" s="649"/>
      <c r="N16" s="649"/>
      <c r="O16" s="649"/>
      <c r="P16" s="651"/>
      <c r="Q16" s="203"/>
      <c r="R16" s="417"/>
      <c r="S16" s="417"/>
      <c r="T16" s="417"/>
      <c r="U16" s="417"/>
      <c r="V16" s="417"/>
      <c r="W16" s="417"/>
      <c r="X16" s="417"/>
      <c r="Y16" s="417"/>
      <c r="Z16" s="417"/>
      <c r="AA16" s="417"/>
      <c r="AB16" s="417"/>
      <c r="AC16" s="417"/>
      <c r="AD16" s="417"/>
      <c r="AE16" s="417"/>
      <c r="AF16" s="417"/>
      <c r="AG16" s="417"/>
      <c r="AH16" s="417"/>
    </row>
    <row r="17" spans="1:34" ht="16.5" customHeight="1" x14ac:dyDescent="0.2">
      <c r="A17" s="417"/>
      <c r="B17" s="330"/>
      <c r="C17" s="331" t="s">
        <v>376</v>
      </c>
      <c r="D17" s="652" t="s">
        <v>361</v>
      </c>
      <c r="E17" s="652"/>
      <c r="F17" s="652"/>
      <c r="G17" s="652"/>
      <c r="H17" s="652"/>
      <c r="I17" s="652"/>
      <c r="J17" s="652"/>
      <c r="K17" s="652"/>
      <c r="L17" s="652"/>
      <c r="M17" s="652"/>
      <c r="N17" s="652"/>
      <c r="O17" s="652"/>
      <c r="P17" s="653"/>
      <c r="Q17" s="203"/>
      <c r="R17" s="417"/>
      <c r="S17" s="429"/>
      <c r="T17" s="612"/>
      <c r="U17" s="612"/>
      <c r="V17" s="612"/>
      <c r="W17" s="612"/>
      <c r="X17" s="612"/>
      <c r="Y17" s="612"/>
      <c r="Z17" s="612"/>
      <c r="AA17" s="612"/>
      <c r="AB17" s="612"/>
      <c r="AC17" s="612"/>
      <c r="AD17" s="612"/>
      <c r="AE17" s="612"/>
      <c r="AF17" s="612"/>
      <c r="AG17" s="612"/>
      <c r="AH17" s="612"/>
    </row>
    <row r="18" spans="1:34" ht="16.5" customHeight="1" thickBot="1" x14ac:dyDescent="0.25">
      <c r="A18" s="417"/>
      <c r="B18" s="330"/>
      <c r="C18" s="332" t="s">
        <v>376</v>
      </c>
      <c r="D18" s="654" t="s">
        <v>362</v>
      </c>
      <c r="E18" s="654"/>
      <c r="F18" s="654"/>
      <c r="G18" s="654"/>
      <c r="H18" s="654"/>
      <c r="I18" s="654"/>
      <c r="J18" s="654"/>
      <c r="K18" s="654"/>
      <c r="L18" s="654"/>
      <c r="M18" s="654"/>
      <c r="N18" s="654"/>
      <c r="O18" s="654"/>
      <c r="P18" s="655"/>
      <c r="Q18" s="203"/>
      <c r="R18" s="417"/>
      <c r="S18" s="429"/>
      <c r="T18" s="429"/>
      <c r="U18" s="429"/>
      <c r="V18" s="429"/>
      <c r="W18" s="429"/>
      <c r="X18" s="429"/>
      <c r="Y18" s="429"/>
      <c r="Z18" s="429"/>
      <c r="AA18" s="429"/>
      <c r="AB18" s="429"/>
      <c r="AC18" s="429"/>
      <c r="AD18" s="429"/>
      <c r="AE18" s="429"/>
      <c r="AF18" s="429"/>
      <c r="AG18" s="429"/>
      <c r="AH18" s="429"/>
    </row>
    <row r="19" spans="1:34" ht="5.25" customHeight="1" x14ac:dyDescent="0.2">
      <c r="A19" s="417"/>
      <c r="B19" s="203"/>
      <c r="C19" s="333"/>
      <c r="D19" s="333"/>
      <c r="E19" s="333"/>
      <c r="F19" s="333"/>
      <c r="G19" s="333"/>
      <c r="H19" s="333"/>
      <c r="I19" s="333"/>
      <c r="J19" s="333"/>
      <c r="K19" s="333"/>
      <c r="L19" s="333"/>
      <c r="M19" s="333"/>
      <c r="N19" s="333"/>
      <c r="O19" s="333"/>
      <c r="P19" s="333"/>
      <c r="Q19" s="205"/>
      <c r="R19" s="417"/>
      <c r="S19" s="429"/>
      <c r="T19" s="429"/>
      <c r="U19" s="429"/>
      <c r="V19" s="429"/>
      <c r="W19" s="429"/>
      <c r="X19" s="429"/>
      <c r="Y19" s="429"/>
      <c r="Z19" s="429"/>
      <c r="AA19" s="429"/>
      <c r="AB19" s="429"/>
      <c r="AC19" s="429"/>
      <c r="AD19" s="429"/>
      <c r="AE19" s="429"/>
      <c r="AF19" s="429"/>
      <c r="AG19" s="429"/>
      <c r="AH19" s="429"/>
    </row>
    <row r="20" spans="1:34" ht="18.75" customHeight="1" x14ac:dyDescent="0.2">
      <c r="A20" s="417"/>
      <c r="B20" s="203"/>
      <c r="C20" s="664" t="s">
        <v>578</v>
      </c>
      <c r="D20" s="665"/>
      <c r="E20" s="665"/>
      <c r="F20" s="665"/>
      <c r="G20" s="665"/>
      <c r="H20" s="665"/>
      <c r="I20" s="665"/>
      <c r="J20" s="665"/>
      <c r="K20" s="665"/>
      <c r="L20" s="665"/>
      <c r="M20" s="665"/>
      <c r="N20" s="665"/>
      <c r="O20" s="665"/>
      <c r="P20" s="666"/>
      <c r="Q20" s="404" t="e">
        <f>IF(AND(menu!B57=TRUE,menu!$B$192&lt;&gt;1),0,1)</f>
        <v>#REF!</v>
      </c>
      <c r="R20" s="417"/>
      <c r="S20" s="429"/>
      <c r="T20" s="429"/>
      <c r="U20" s="429"/>
      <c r="V20" s="429"/>
      <c r="W20" s="429"/>
      <c r="X20" s="429"/>
      <c r="Y20" s="429"/>
      <c r="Z20" s="429"/>
      <c r="AA20" s="429"/>
      <c r="AB20" s="429"/>
      <c r="AC20" s="429"/>
      <c r="AD20" s="429"/>
      <c r="AE20" s="429"/>
      <c r="AF20" s="429"/>
      <c r="AG20" s="429"/>
      <c r="AH20" s="429"/>
    </row>
    <row r="21" spans="1:34" ht="6" customHeight="1" x14ac:dyDescent="0.2">
      <c r="A21" s="417"/>
      <c r="B21" s="203"/>
      <c r="C21" s="333"/>
      <c r="D21" s="333"/>
      <c r="E21" s="333"/>
      <c r="F21" s="333"/>
      <c r="G21" s="333"/>
      <c r="H21" s="333"/>
      <c r="I21" s="333"/>
      <c r="J21" s="333"/>
      <c r="K21" s="333"/>
      <c r="L21" s="333"/>
      <c r="M21" s="333"/>
      <c r="N21" s="333"/>
      <c r="O21" s="333"/>
      <c r="P21" s="333"/>
      <c r="Q21" s="203"/>
      <c r="R21" s="417"/>
      <c r="S21" s="429"/>
      <c r="T21" s="429"/>
      <c r="U21" s="429"/>
      <c r="V21" s="429"/>
      <c r="W21" s="429"/>
      <c r="X21" s="429"/>
      <c r="Y21" s="429"/>
      <c r="Z21" s="429"/>
      <c r="AA21" s="429"/>
      <c r="AB21" s="429"/>
      <c r="AC21" s="429"/>
      <c r="AD21" s="429"/>
      <c r="AE21" s="429"/>
      <c r="AF21" s="429"/>
      <c r="AG21" s="429"/>
      <c r="AH21" s="429"/>
    </row>
    <row r="22" spans="1:34" ht="18.75" hidden="1" customHeight="1" x14ac:dyDescent="0.2">
      <c r="A22" s="417"/>
      <c r="B22" s="203"/>
      <c r="C22" s="669" t="s">
        <v>564</v>
      </c>
      <c r="D22" s="670"/>
      <c r="E22" s="670"/>
      <c r="F22" s="670"/>
      <c r="G22" s="670"/>
      <c r="H22" s="670"/>
      <c r="I22" s="670"/>
      <c r="J22" s="670"/>
      <c r="K22" s="670"/>
      <c r="L22" s="670"/>
      <c r="M22" s="670"/>
      <c r="N22" s="670"/>
      <c r="O22" s="670"/>
      <c r="P22" s="671"/>
      <c r="Q22" s="203"/>
      <c r="R22" s="417"/>
      <c r="S22" s="431"/>
      <c r="T22" s="429"/>
      <c r="U22" s="429"/>
      <c r="V22" s="429"/>
      <c r="W22" s="429"/>
      <c r="X22" s="429"/>
      <c r="Y22" s="429"/>
      <c r="Z22" s="429"/>
      <c r="AA22" s="429"/>
      <c r="AB22" s="429"/>
      <c r="AC22" s="429"/>
      <c r="AD22" s="429"/>
      <c r="AE22" s="429"/>
      <c r="AF22" s="429"/>
      <c r="AG22" s="429"/>
      <c r="AH22" s="429"/>
    </row>
    <row r="23" spans="1:34" ht="6" customHeight="1" x14ac:dyDescent="0.2">
      <c r="A23" s="417"/>
      <c r="B23" s="203"/>
      <c r="C23" s="333"/>
      <c r="D23" s="333"/>
      <c r="E23" s="333"/>
      <c r="F23" s="333"/>
      <c r="G23" s="333"/>
      <c r="H23" s="333"/>
      <c r="I23" s="333"/>
      <c r="J23" s="333"/>
      <c r="K23" s="333"/>
      <c r="L23" s="333"/>
      <c r="M23" s="333"/>
      <c r="N23" s="333"/>
      <c r="O23" s="333"/>
      <c r="P23" s="333"/>
      <c r="Q23" s="203"/>
      <c r="R23" s="417"/>
      <c r="S23" s="429"/>
      <c r="T23" s="429"/>
      <c r="U23" s="429"/>
      <c r="V23" s="429"/>
      <c r="W23" s="429"/>
      <c r="X23" s="429"/>
      <c r="Y23" s="429"/>
      <c r="Z23" s="429"/>
      <c r="AA23" s="429"/>
      <c r="AB23" s="429"/>
      <c r="AC23" s="429"/>
      <c r="AD23" s="429"/>
      <c r="AE23" s="429"/>
      <c r="AF23" s="429"/>
      <c r="AG23" s="429"/>
      <c r="AH23" s="429"/>
    </row>
    <row r="24" spans="1:34" ht="16.5" customHeight="1" thickBot="1" x14ac:dyDescent="0.25">
      <c r="A24" s="417"/>
      <c r="B24" s="203"/>
      <c r="C24" s="328" t="s">
        <v>645</v>
      </c>
      <c r="D24" s="334"/>
      <c r="E24" s="335"/>
      <c r="F24" s="334"/>
      <c r="G24" s="334"/>
      <c r="H24" s="334"/>
      <c r="I24" s="334"/>
      <c r="J24" s="334"/>
      <c r="K24" s="334"/>
      <c r="L24" s="334"/>
      <c r="M24" s="334"/>
      <c r="N24" s="334"/>
      <c r="O24" s="334"/>
      <c r="P24" s="334"/>
      <c r="Q24" s="203"/>
      <c r="R24" s="417"/>
      <c r="S24" s="429"/>
      <c r="T24" s="429"/>
      <c r="U24" s="429"/>
      <c r="V24" s="429"/>
      <c r="W24" s="429"/>
      <c r="X24" s="429"/>
      <c r="Y24" s="429"/>
      <c r="Z24" s="429"/>
      <c r="AA24" s="429"/>
      <c r="AB24" s="429"/>
      <c r="AC24" s="429"/>
      <c r="AD24" s="429"/>
      <c r="AE24" s="429"/>
      <c r="AF24" s="429"/>
      <c r="AG24" s="429"/>
      <c r="AH24" s="429"/>
    </row>
    <row r="25" spans="1:34" ht="16.5" customHeight="1" x14ac:dyDescent="0.2">
      <c r="A25" s="417"/>
      <c r="B25" s="330"/>
      <c r="C25" s="642" t="s">
        <v>580</v>
      </c>
      <c r="D25" s="643"/>
      <c r="E25" s="643"/>
      <c r="F25" s="643"/>
      <c r="G25" s="643"/>
      <c r="H25" s="643"/>
      <c r="I25" s="643"/>
      <c r="J25" s="643"/>
      <c r="K25" s="643"/>
      <c r="L25" s="643"/>
      <c r="M25" s="643"/>
      <c r="N25" s="643"/>
      <c r="O25" s="643"/>
      <c r="P25" s="644"/>
      <c r="Q25" s="203"/>
      <c r="R25" s="417"/>
      <c r="S25" s="429"/>
      <c r="T25" s="429"/>
      <c r="U25" s="429"/>
      <c r="V25" s="429"/>
      <c r="W25" s="429"/>
      <c r="X25" s="429"/>
      <c r="Y25" s="429"/>
      <c r="Z25" s="429"/>
      <c r="AA25" s="429"/>
      <c r="AB25" s="429"/>
      <c r="AC25" s="429"/>
      <c r="AD25" s="429"/>
      <c r="AE25" s="429"/>
      <c r="AF25" s="429"/>
      <c r="AG25" s="429"/>
      <c r="AH25" s="429"/>
    </row>
    <row r="26" spans="1:34" ht="16.5" customHeight="1" x14ac:dyDescent="0.2">
      <c r="A26" s="417"/>
      <c r="B26" s="330"/>
      <c r="C26" s="645" t="s">
        <v>365</v>
      </c>
      <c r="D26" s="646"/>
      <c r="E26" s="646"/>
      <c r="F26" s="646"/>
      <c r="G26" s="646"/>
      <c r="H26" s="647"/>
      <c r="I26" s="341" t="s">
        <v>64</v>
      </c>
      <c r="J26" s="205"/>
      <c r="K26" s="333"/>
      <c r="L26" s="333"/>
      <c r="M26" s="646" t="s">
        <v>370</v>
      </c>
      <c r="N26" s="646"/>
      <c r="O26" s="647"/>
      <c r="P26" s="342" t="s">
        <v>64</v>
      </c>
      <c r="Q26" s="203"/>
      <c r="R26" s="417"/>
      <c r="S26" s="429"/>
      <c r="T26" s="429"/>
      <c r="U26" s="429"/>
      <c r="V26" s="429"/>
      <c r="W26" s="429"/>
      <c r="X26" s="429"/>
      <c r="Y26" s="429"/>
      <c r="Z26" s="429"/>
      <c r="AA26" s="429"/>
      <c r="AB26" s="429"/>
      <c r="AC26" s="429"/>
      <c r="AD26" s="429"/>
      <c r="AE26" s="429"/>
      <c r="AF26" s="429"/>
      <c r="AG26" s="429"/>
      <c r="AH26" s="429"/>
    </row>
    <row r="27" spans="1:34" ht="16.5" customHeight="1" x14ac:dyDescent="0.2">
      <c r="A27" s="417"/>
      <c r="B27" s="330"/>
      <c r="C27" s="648" t="s">
        <v>366</v>
      </c>
      <c r="D27" s="649"/>
      <c r="E27" s="649"/>
      <c r="F27" s="649"/>
      <c r="G27" s="649"/>
      <c r="H27" s="650"/>
      <c r="I27" s="341" t="s">
        <v>64</v>
      </c>
      <c r="J27" s="205"/>
      <c r="K27" s="333"/>
      <c r="L27" s="333"/>
      <c r="M27" s="649" t="s">
        <v>371</v>
      </c>
      <c r="N27" s="649"/>
      <c r="O27" s="650"/>
      <c r="P27" s="342" t="s">
        <v>64</v>
      </c>
      <c r="Q27" s="203"/>
      <c r="R27" s="417"/>
      <c r="S27" s="429"/>
      <c r="T27" s="429"/>
      <c r="U27" s="429"/>
      <c r="V27" s="429"/>
      <c r="W27" s="429"/>
      <c r="X27" s="429"/>
      <c r="Y27" s="429"/>
      <c r="Z27" s="429"/>
      <c r="AA27" s="429"/>
      <c r="AB27" s="429"/>
      <c r="AC27" s="429"/>
      <c r="AD27" s="429"/>
      <c r="AE27" s="429"/>
      <c r="AF27" s="429"/>
      <c r="AG27" s="429"/>
      <c r="AH27" s="429"/>
    </row>
    <row r="28" spans="1:34" ht="16.5" customHeight="1" x14ac:dyDescent="0.2">
      <c r="A28" s="417"/>
      <c r="B28" s="330"/>
      <c r="C28" s="648" t="s">
        <v>367</v>
      </c>
      <c r="D28" s="649"/>
      <c r="E28" s="649"/>
      <c r="F28" s="649"/>
      <c r="G28" s="649"/>
      <c r="H28" s="650"/>
      <c r="I28" s="341" t="s">
        <v>64</v>
      </c>
      <c r="J28" s="205"/>
      <c r="K28" s="333"/>
      <c r="L28" s="333"/>
      <c r="M28" s="649" t="s">
        <v>372</v>
      </c>
      <c r="N28" s="649"/>
      <c r="O28" s="650"/>
      <c r="P28" s="342" t="s">
        <v>64</v>
      </c>
      <c r="Q28" s="203"/>
      <c r="R28" s="417"/>
      <c r="S28" s="429"/>
      <c r="T28" s="429"/>
      <c r="U28" s="429"/>
      <c r="V28" s="429"/>
      <c r="W28" s="429"/>
      <c r="X28" s="429"/>
      <c r="Y28" s="429"/>
      <c r="Z28" s="429"/>
      <c r="AA28" s="429"/>
      <c r="AB28" s="429"/>
      <c r="AC28" s="429"/>
      <c r="AD28" s="429"/>
      <c r="AE28" s="429"/>
      <c r="AF28" s="429"/>
      <c r="AG28" s="429"/>
      <c r="AH28" s="429"/>
    </row>
    <row r="29" spans="1:34" ht="16.5" customHeight="1" x14ac:dyDescent="0.2">
      <c r="A29" s="417"/>
      <c r="B29" s="330"/>
      <c r="C29" s="648" t="s">
        <v>368</v>
      </c>
      <c r="D29" s="649"/>
      <c r="E29" s="649"/>
      <c r="F29" s="649"/>
      <c r="G29" s="649"/>
      <c r="H29" s="650"/>
      <c r="I29" s="341" t="s">
        <v>64</v>
      </c>
      <c r="J29" s="205"/>
      <c r="K29" s="333"/>
      <c r="L29" s="333"/>
      <c r="M29" s="649" t="s">
        <v>375</v>
      </c>
      <c r="N29" s="649"/>
      <c r="O29" s="649"/>
      <c r="P29" s="342" t="s">
        <v>64</v>
      </c>
      <c r="Q29" s="203"/>
      <c r="R29" s="417"/>
      <c r="S29" s="429"/>
      <c r="T29" s="429"/>
      <c r="U29" s="429"/>
      <c r="V29" s="429"/>
      <c r="W29" s="429"/>
      <c r="X29" s="429"/>
      <c r="Y29" s="429"/>
      <c r="Z29" s="429"/>
      <c r="AA29" s="429"/>
      <c r="AB29" s="429"/>
      <c r="AC29" s="429"/>
      <c r="AD29" s="429"/>
      <c r="AE29" s="429"/>
      <c r="AF29" s="429"/>
      <c r="AG29" s="429"/>
      <c r="AH29" s="429"/>
    </row>
    <row r="30" spans="1:34" ht="16.5" customHeight="1" x14ac:dyDescent="0.2">
      <c r="A30" s="417"/>
      <c r="B30" s="330"/>
      <c r="C30" s="667" t="s">
        <v>369</v>
      </c>
      <c r="D30" s="652"/>
      <c r="E30" s="652"/>
      <c r="F30" s="652"/>
      <c r="G30" s="652"/>
      <c r="H30" s="668"/>
      <c r="I30" s="341" t="s">
        <v>64</v>
      </c>
      <c r="J30" s="205"/>
      <c r="K30" s="326"/>
      <c r="L30" s="326"/>
      <c r="M30" s="652" t="s">
        <v>374</v>
      </c>
      <c r="N30" s="652"/>
      <c r="O30" s="668"/>
      <c r="P30" s="342" t="s">
        <v>64</v>
      </c>
      <c r="Q30" s="203"/>
      <c r="R30" s="417"/>
      <c r="S30" s="429"/>
      <c r="T30" s="612"/>
      <c r="U30" s="612"/>
      <c r="V30" s="612"/>
      <c r="W30" s="612"/>
      <c r="X30" s="612"/>
      <c r="Y30" s="612"/>
      <c r="Z30" s="612"/>
      <c r="AA30" s="612"/>
      <c r="AB30" s="612"/>
      <c r="AC30" s="612"/>
      <c r="AD30" s="612"/>
      <c r="AE30" s="612"/>
      <c r="AF30" s="612"/>
      <c r="AG30" s="612"/>
      <c r="AH30" s="612"/>
    </row>
    <row r="31" spans="1:34" ht="16.5" customHeight="1" thickBot="1" x14ac:dyDescent="0.25">
      <c r="A31" s="417"/>
      <c r="B31" s="330"/>
      <c r="C31" s="684" t="s">
        <v>373</v>
      </c>
      <c r="D31" s="654"/>
      <c r="E31" s="654"/>
      <c r="F31" s="654"/>
      <c r="G31" s="654"/>
      <c r="H31" s="685"/>
      <c r="I31" s="484" t="s">
        <v>64</v>
      </c>
      <c r="J31" s="335"/>
      <c r="K31" s="334"/>
      <c r="L31" s="334"/>
      <c r="M31" s="677" t="s">
        <v>364</v>
      </c>
      <c r="N31" s="677"/>
      <c r="O31" s="678"/>
      <c r="P31" s="679"/>
      <c r="Q31" s="203"/>
      <c r="R31" s="612"/>
      <c r="S31" s="612"/>
      <c r="T31" s="612"/>
      <c r="U31" s="612"/>
      <c r="V31" s="612"/>
      <c r="W31" s="429"/>
      <c r="X31" s="429"/>
      <c r="Y31" s="429"/>
      <c r="Z31" s="429"/>
      <c r="AA31" s="429"/>
      <c r="AB31" s="429"/>
      <c r="AC31" s="429"/>
      <c r="AD31" s="429"/>
      <c r="AE31" s="429"/>
      <c r="AF31" s="429"/>
      <c r="AG31" s="429"/>
      <c r="AH31" s="429"/>
    </row>
    <row r="32" spans="1:34" ht="6" customHeight="1" thickBot="1" x14ac:dyDescent="0.25">
      <c r="A32" s="417"/>
      <c r="B32" s="203"/>
      <c r="C32" s="333"/>
      <c r="D32" s="333"/>
      <c r="E32" s="203"/>
      <c r="F32" s="333"/>
      <c r="G32" s="333"/>
      <c r="H32" s="333"/>
      <c r="I32" s="336"/>
      <c r="J32" s="333"/>
      <c r="K32" s="333"/>
      <c r="L32" s="333"/>
      <c r="M32" s="333"/>
      <c r="N32" s="333"/>
      <c r="O32" s="333"/>
      <c r="P32" s="333"/>
      <c r="Q32" s="203"/>
      <c r="R32" s="417"/>
      <c r="S32" s="429"/>
      <c r="T32" s="429"/>
      <c r="U32" s="429"/>
      <c r="V32" s="429"/>
      <c r="W32" s="429"/>
      <c r="X32" s="429"/>
      <c r="Y32" s="429"/>
      <c r="Z32" s="429"/>
      <c r="AA32" s="429"/>
      <c r="AB32" s="429"/>
      <c r="AC32" s="429"/>
      <c r="AD32" s="429"/>
      <c r="AE32" s="429"/>
      <c r="AF32" s="429"/>
      <c r="AG32" s="429"/>
      <c r="AH32" s="429"/>
    </row>
    <row r="33" spans="1:34" ht="16.5" customHeight="1" x14ac:dyDescent="0.2">
      <c r="A33" s="417"/>
      <c r="B33" s="203"/>
      <c r="C33" s="658" t="str">
        <f>IF(menu!A186&gt;0,"Bitte wählen Sie für alle Handlungsfelder eine Antwort aus.",IF(menu!A187&gt;0,"Bitte begründen Sie nachvollziehbar, warum die entsprechenden Handlungsfelder nicht betrachtet werden:",""))</f>
        <v>Bitte wählen Sie für alle Handlungsfelder eine Antwort aus.</v>
      </c>
      <c r="D33" s="659"/>
      <c r="E33" s="659"/>
      <c r="F33" s="659"/>
      <c r="G33" s="659"/>
      <c r="H33" s="659"/>
      <c r="I33" s="659"/>
      <c r="J33" s="659"/>
      <c r="K33" s="659"/>
      <c r="L33" s="659"/>
      <c r="M33" s="659"/>
      <c r="N33" s="659"/>
      <c r="O33" s="659"/>
      <c r="P33" s="660"/>
      <c r="Q33" s="548">
        <f>IF(C33="",0,1)</f>
        <v>1</v>
      </c>
      <c r="R33" s="417"/>
      <c r="S33" s="429"/>
      <c r="T33" s="429"/>
      <c r="U33" s="429"/>
      <c r="V33" s="429"/>
      <c r="W33" s="429"/>
      <c r="X33" s="429"/>
      <c r="Y33" s="429"/>
      <c r="Z33" s="429"/>
      <c r="AA33" s="429"/>
      <c r="AB33" s="429"/>
      <c r="AC33" s="429"/>
      <c r="AD33" s="429"/>
      <c r="AE33" s="429"/>
      <c r="AF33" s="429"/>
      <c r="AG33" s="429"/>
      <c r="AH33" s="429"/>
    </row>
    <row r="34" spans="1:34" ht="37.5" customHeight="1" thickBot="1" x14ac:dyDescent="0.25">
      <c r="A34" s="417"/>
      <c r="B34" s="203"/>
      <c r="C34" s="661"/>
      <c r="D34" s="662"/>
      <c r="E34" s="662"/>
      <c r="F34" s="662"/>
      <c r="G34" s="662"/>
      <c r="H34" s="662"/>
      <c r="I34" s="662"/>
      <c r="J34" s="662"/>
      <c r="K34" s="662"/>
      <c r="L34" s="662"/>
      <c r="M34" s="662"/>
      <c r="N34" s="662"/>
      <c r="O34" s="662"/>
      <c r="P34" s="663"/>
      <c r="Q34" s="203"/>
      <c r="R34" s="417"/>
      <c r="S34" s="429"/>
      <c r="T34" s="429"/>
      <c r="U34" s="429"/>
      <c r="V34" s="429"/>
      <c r="W34" s="429"/>
      <c r="X34" s="429"/>
      <c r="Y34" s="429"/>
      <c r="Z34" s="429"/>
      <c r="AA34" s="429"/>
      <c r="AB34" s="429"/>
      <c r="AC34" s="429"/>
      <c r="AD34" s="429"/>
      <c r="AE34" s="429"/>
      <c r="AF34" s="429"/>
      <c r="AG34" s="429"/>
      <c r="AH34" s="429"/>
    </row>
    <row r="35" spans="1:34" ht="6" customHeight="1" x14ac:dyDescent="0.2">
      <c r="A35" s="417"/>
      <c r="B35" s="203"/>
      <c r="C35" s="333"/>
      <c r="D35" s="333"/>
      <c r="E35" s="333"/>
      <c r="F35" s="333"/>
      <c r="G35" s="333"/>
      <c r="H35" s="333"/>
      <c r="I35" s="333"/>
      <c r="J35" s="333"/>
      <c r="K35" s="333"/>
      <c r="L35" s="333"/>
      <c r="M35" s="333"/>
      <c r="N35" s="333"/>
      <c r="O35" s="333"/>
      <c r="P35" s="333"/>
      <c r="Q35" s="203"/>
      <c r="R35" s="417"/>
      <c r="S35" s="417"/>
      <c r="T35" s="417"/>
      <c r="U35" s="417"/>
      <c r="V35" s="429"/>
      <c r="W35" s="429"/>
      <c r="X35" s="429"/>
      <c r="Y35" s="429"/>
      <c r="Z35" s="429"/>
      <c r="AA35" s="429"/>
      <c r="AB35" s="429"/>
      <c r="AC35" s="429"/>
      <c r="AD35" s="429"/>
      <c r="AE35" s="429"/>
      <c r="AF35" s="429"/>
      <c r="AG35" s="429"/>
      <c r="AH35" s="429"/>
    </row>
    <row r="36" spans="1:34" ht="15" customHeight="1" x14ac:dyDescent="0.2">
      <c r="A36" s="417"/>
      <c r="B36" s="203"/>
      <c r="C36" s="337" t="s">
        <v>9</v>
      </c>
      <c r="D36" s="338"/>
      <c r="E36" s="338"/>
      <c r="F36" s="338"/>
      <c r="G36" s="338"/>
      <c r="H36" s="338"/>
      <c r="I36" s="338"/>
      <c r="J36" s="338"/>
      <c r="K36" s="338"/>
      <c r="L36" s="338"/>
      <c r="M36" s="338"/>
      <c r="N36" s="338"/>
      <c r="O36" s="338"/>
      <c r="P36" s="339"/>
      <c r="Q36" s="203"/>
      <c r="R36" s="417"/>
      <c r="S36" s="429"/>
      <c r="T36" s="429"/>
      <c r="U36" s="429"/>
      <c r="V36" s="429"/>
      <c r="W36" s="429"/>
      <c r="X36" s="429"/>
      <c r="Y36" s="429"/>
      <c r="Z36" s="429"/>
      <c r="AA36" s="429"/>
      <c r="AB36" s="429"/>
      <c r="AC36" s="429"/>
      <c r="AD36" s="429"/>
      <c r="AE36" s="429"/>
      <c r="AF36" s="429"/>
      <c r="AG36" s="429"/>
      <c r="AH36" s="429"/>
    </row>
    <row r="37" spans="1:34" ht="14.25" customHeight="1" x14ac:dyDescent="0.2">
      <c r="A37" s="417"/>
      <c r="B37" s="203"/>
      <c r="C37" s="636" t="str">
        <f>IF(OR(Basisdaten!I20=menu!AF3,Basisdaten!I20=menu!AF4,Basisdaten!I20=menu!AF5),Texte!F16,Texte!F17)</f>
        <v>Im integrierten Klimaschutzkonzept sind alle für den Antragsteller relevanten Handlungsfelder zu betrachten.
Das heißt für Religionsgemeinschaften, Hochschulen oder kommunale Unternehmen: 
In Abhängigkeit von den für sie relevanten Handlungsfeldern sind ggf. sonstige Handlungsfelder anzugeben, die sich beispielsweise auf die Tätigkeit von Kirchengemeinden oder auf studentisches Leben beziehen. 
Dabei müssen mindestens zwei der Handlungsfelder eigene Liegenschaften, Mobilität, Beschaffung und IT-Infrastruktur eine komplexe Verwaltungs- und Wirtschaftsstruktur aufweisen sowie erhebliche Energie- und Treibhausgaseinsparungspotenziale erwarten lassen.</v>
      </c>
      <c r="D37" s="637"/>
      <c r="E37" s="637"/>
      <c r="F37" s="637"/>
      <c r="G37" s="637"/>
      <c r="H37" s="637"/>
      <c r="I37" s="637"/>
      <c r="J37" s="637"/>
      <c r="K37" s="637"/>
      <c r="L37" s="637"/>
      <c r="M37" s="637"/>
      <c r="N37" s="637"/>
      <c r="O37" s="637"/>
      <c r="P37" s="638"/>
      <c r="Q37" s="203"/>
      <c r="R37" s="417"/>
      <c r="S37" s="417"/>
      <c r="T37" s="417"/>
      <c r="U37" s="417"/>
      <c r="V37" s="417"/>
      <c r="W37" s="417"/>
      <c r="X37" s="417"/>
      <c r="Y37" s="417"/>
      <c r="Z37" s="417"/>
      <c r="AA37" s="417"/>
      <c r="AB37" s="417"/>
      <c r="AC37" s="417"/>
      <c r="AD37" s="417"/>
      <c r="AE37" s="417"/>
      <c r="AF37" s="417"/>
      <c r="AG37" s="417"/>
      <c r="AH37" s="417"/>
    </row>
    <row r="38" spans="1:34" ht="14.25" customHeight="1" x14ac:dyDescent="0.2">
      <c r="A38" s="417"/>
      <c r="B38" s="203"/>
      <c r="C38" s="636"/>
      <c r="D38" s="637"/>
      <c r="E38" s="637"/>
      <c r="F38" s="637"/>
      <c r="G38" s="637"/>
      <c r="H38" s="637"/>
      <c r="I38" s="637"/>
      <c r="J38" s="637"/>
      <c r="K38" s="637"/>
      <c r="L38" s="637"/>
      <c r="M38" s="637"/>
      <c r="N38" s="637"/>
      <c r="O38" s="637"/>
      <c r="P38" s="638"/>
      <c r="Q38" s="203"/>
      <c r="R38" s="417"/>
      <c r="S38" s="417"/>
      <c r="T38" s="417"/>
      <c r="U38" s="417"/>
      <c r="V38" s="417"/>
      <c r="W38" s="417"/>
      <c r="X38" s="417"/>
      <c r="Y38" s="417"/>
      <c r="Z38" s="417"/>
      <c r="AA38" s="417"/>
      <c r="AB38" s="417"/>
      <c r="AC38" s="417"/>
      <c r="AD38" s="417"/>
      <c r="AE38" s="417"/>
      <c r="AF38" s="417"/>
      <c r="AG38" s="417"/>
      <c r="AH38" s="417"/>
    </row>
    <row r="39" spans="1:34" ht="14.25" customHeight="1" x14ac:dyDescent="0.2">
      <c r="A39" s="417"/>
      <c r="B39" s="203"/>
      <c r="C39" s="636"/>
      <c r="D39" s="637"/>
      <c r="E39" s="637"/>
      <c r="F39" s="637"/>
      <c r="G39" s="637"/>
      <c r="H39" s="637"/>
      <c r="I39" s="637"/>
      <c r="J39" s="637"/>
      <c r="K39" s="637"/>
      <c r="L39" s="637"/>
      <c r="M39" s="637"/>
      <c r="N39" s="637"/>
      <c r="O39" s="637"/>
      <c r="P39" s="638"/>
      <c r="Q39" s="203"/>
      <c r="R39" s="417"/>
      <c r="S39" s="417"/>
      <c r="T39" s="417"/>
      <c r="U39" s="417"/>
      <c r="V39" s="417"/>
      <c r="W39" s="417"/>
      <c r="X39" s="417"/>
      <c r="Y39" s="417"/>
      <c r="Z39" s="417"/>
      <c r="AA39" s="417"/>
      <c r="AB39" s="417"/>
      <c r="AC39" s="417"/>
      <c r="AD39" s="417"/>
      <c r="AE39" s="417"/>
      <c r="AF39" s="417"/>
      <c r="AG39" s="417"/>
      <c r="AH39" s="417"/>
    </row>
    <row r="40" spans="1:34" ht="14.25" customHeight="1" x14ac:dyDescent="0.2">
      <c r="A40" s="417"/>
      <c r="B40" s="203"/>
      <c r="C40" s="636"/>
      <c r="D40" s="637"/>
      <c r="E40" s="637"/>
      <c r="F40" s="637"/>
      <c r="G40" s="637"/>
      <c r="H40" s="637"/>
      <c r="I40" s="637"/>
      <c r="J40" s="637"/>
      <c r="K40" s="637"/>
      <c r="L40" s="637"/>
      <c r="M40" s="637"/>
      <c r="N40" s="637"/>
      <c r="O40" s="637"/>
      <c r="P40" s="638"/>
      <c r="Q40" s="203"/>
      <c r="R40" s="417"/>
      <c r="S40" s="417"/>
      <c r="T40" s="417"/>
      <c r="U40" s="417"/>
      <c r="V40" s="417"/>
      <c r="W40" s="417"/>
      <c r="X40" s="417"/>
      <c r="Y40" s="417"/>
      <c r="Z40" s="417"/>
      <c r="AA40" s="417"/>
      <c r="AB40" s="417"/>
      <c r="AC40" s="417"/>
      <c r="AD40" s="417"/>
      <c r="AE40" s="417"/>
      <c r="AF40" s="417"/>
      <c r="AG40" s="417"/>
      <c r="AH40" s="417"/>
    </row>
    <row r="41" spans="1:34" ht="28.5" customHeight="1" x14ac:dyDescent="0.2">
      <c r="A41" s="417"/>
      <c r="B41" s="203"/>
      <c r="C41" s="639"/>
      <c r="D41" s="640"/>
      <c r="E41" s="640"/>
      <c r="F41" s="640"/>
      <c r="G41" s="640"/>
      <c r="H41" s="640"/>
      <c r="I41" s="640"/>
      <c r="J41" s="640"/>
      <c r="K41" s="640"/>
      <c r="L41" s="640"/>
      <c r="M41" s="640"/>
      <c r="N41" s="640"/>
      <c r="O41" s="640"/>
      <c r="P41" s="641"/>
      <c r="Q41" s="203"/>
      <c r="R41" s="417"/>
      <c r="S41" s="417"/>
      <c r="T41" s="417"/>
      <c r="U41" s="417"/>
      <c r="V41" s="417"/>
      <c r="W41" s="417"/>
      <c r="X41" s="417"/>
      <c r="Y41" s="417"/>
      <c r="Z41" s="417"/>
      <c r="AA41" s="417"/>
      <c r="AB41" s="417"/>
      <c r="AC41" s="417"/>
      <c r="AD41" s="417"/>
      <c r="AE41" s="417"/>
      <c r="AF41" s="417"/>
      <c r="AG41" s="417"/>
      <c r="AH41" s="417"/>
    </row>
    <row r="42" spans="1:34" ht="6" customHeight="1" thickBot="1" x14ac:dyDescent="0.25">
      <c r="A42" s="417"/>
      <c r="B42" s="203"/>
      <c r="C42" s="333"/>
      <c r="D42" s="333"/>
      <c r="E42" s="333"/>
      <c r="F42" s="333"/>
      <c r="G42" s="333"/>
      <c r="H42" s="333"/>
      <c r="I42" s="333"/>
      <c r="J42" s="333"/>
      <c r="K42" s="333"/>
      <c r="L42" s="333"/>
      <c r="M42" s="333"/>
      <c r="N42" s="333"/>
      <c r="O42" s="333"/>
      <c r="P42" s="333"/>
      <c r="Q42" s="203"/>
      <c r="R42" s="417"/>
      <c r="S42" s="429"/>
      <c r="T42" s="429"/>
      <c r="U42" s="429"/>
      <c r="V42" s="429"/>
      <c r="W42" s="429"/>
      <c r="X42" s="429"/>
      <c r="Y42" s="429"/>
      <c r="Z42" s="429"/>
      <c r="AA42" s="429"/>
      <c r="AB42" s="429"/>
      <c r="AC42" s="429"/>
      <c r="AD42" s="429"/>
      <c r="AE42" s="429"/>
      <c r="AF42" s="429"/>
      <c r="AG42" s="429"/>
      <c r="AH42" s="429"/>
    </row>
    <row r="43" spans="1:34" ht="16.5" customHeight="1" x14ac:dyDescent="0.2">
      <c r="A43" s="417"/>
      <c r="B43" s="203"/>
      <c r="C43" s="680" t="s">
        <v>606</v>
      </c>
      <c r="D43" s="681"/>
      <c r="E43" s="681"/>
      <c r="F43" s="681"/>
      <c r="G43" s="681"/>
      <c r="H43" s="681"/>
      <c r="I43" s="681"/>
      <c r="J43" s="681"/>
      <c r="K43" s="681"/>
      <c r="L43" s="681"/>
      <c r="M43" s="681"/>
      <c r="N43" s="681"/>
      <c r="O43" s="681"/>
      <c r="P43" s="559"/>
      <c r="Q43" s="203"/>
      <c r="R43" s="417"/>
      <c r="S43" s="674" t="s">
        <v>605</v>
      </c>
      <c r="T43" s="675"/>
      <c r="U43" s="676"/>
      <c r="V43" s="429"/>
      <c r="W43" s="483"/>
      <c r="X43" s="429"/>
      <c r="Y43" s="429"/>
      <c r="Z43" s="429"/>
      <c r="AA43" s="429"/>
      <c r="AB43" s="429"/>
      <c r="AC43" s="429"/>
      <c r="AD43" s="429"/>
      <c r="AE43" s="429"/>
      <c r="AF43" s="429"/>
      <c r="AG43" s="429"/>
      <c r="AH43" s="429"/>
    </row>
    <row r="44" spans="1:34" ht="16.5" customHeight="1" x14ac:dyDescent="0.2">
      <c r="A44" s="417"/>
      <c r="B44" s="203"/>
      <c r="C44" s="682" t="s">
        <v>607</v>
      </c>
      <c r="D44" s="683"/>
      <c r="E44" s="683"/>
      <c r="F44" s="683"/>
      <c r="G44" s="683"/>
      <c r="H44" s="683"/>
      <c r="I44" s="683"/>
      <c r="J44" s="683"/>
      <c r="K44" s="683"/>
      <c r="L44" s="683"/>
      <c r="M44" s="683"/>
      <c r="N44" s="683"/>
      <c r="O44" s="683"/>
      <c r="P44" s="560" t="s">
        <v>64</v>
      </c>
      <c r="Q44" s="203"/>
      <c r="R44" s="417"/>
      <c r="S44" s="636"/>
      <c r="T44" s="637"/>
      <c r="U44" s="638"/>
      <c r="V44" s="429"/>
      <c r="W44" s="483"/>
      <c r="X44" s="429"/>
      <c r="Y44" s="429"/>
      <c r="Z44" s="429"/>
      <c r="AA44" s="429"/>
      <c r="AB44" s="429"/>
      <c r="AC44" s="429"/>
      <c r="AD44" s="429"/>
      <c r="AE44" s="429"/>
      <c r="AF44" s="429"/>
      <c r="AG44" s="429"/>
      <c r="AH44" s="429"/>
    </row>
    <row r="45" spans="1:34" ht="16.5" customHeight="1" x14ac:dyDescent="0.2">
      <c r="A45" s="417"/>
      <c r="B45" s="203"/>
      <c r="C45" s="682" t="s">
        <v>608</v>
      </c>
      <c r="D45" s="683"/>
      <c r="E45" s="683"/>
      <c r="F45" s="683"/>
      <c r="G45" s="683"/>
      <c r="H45" s="683"/>
      <c r="I45" s="683"/>
      <c r="J45" s="683"/>
      <c r="K45" s="683"/>
      <c r="L45" s="683"/>
      <c r="M45" s="683"/>
      <c r="N45" s="683"/>
      <c r="O45" s="683"/>
      <c r="P45" s="560"/>
      <c r="Q45" s="203"/>
      <c r="R45" s="417"/>
      <c r="S45" s="636"/>
      <c r="T45" s="637"/>
      <c r="U45" s="638"/>
      <c r="V45" s="429"/>
      <c r="W45" s="483"/>
      <c r="X45" s="429"/>
      <c r="Y45" s="429"/>
      <c r="Z45" s="429"/>
      <c r="AA45" s="429"/>
      <c r="AB45" s="429"/>
      <c r="AC45" s="429"/>
      <c r="AD45" s="429"/>
      <c r="AE45" s="429"/>
      <c r="AF45" s="429"/>
      <c r="AG45" s="429"/>
      <c r="AH45" s="429"/>
    </row>
    <row r="46" spans="1:34" ht="16.5" customHeight="1" x14ac:dyDescent="0.2">
      <c r="A46" s="417"/>
      <c r="B46" s="203"/>
      <c r="C46" s="682" t="s">
        <v>609</v>
      </c>
      <c r="D46" s="683"/>
      <c r="E46" s="683"/>
      <c r="F46" s="683"/>
      <c r="G46" s="683"/>
      <c r="H46" s="683"/>
      <c r="I46" s="683"/>
      <c r="J46" s="683"/>
      <c r="K46" s="683"/>
      <c r="L46" s="683"/>
      <c r="M46" s="683"/>
      <c r="N46" s="683"/>
      <c r="O46" s="683"/>
      <c r="P46" s="560" t="s">
        <v>64</v>
      </c>
      <c r="Q46" s="203"/>
      <c r="R46" s="417"/>
      <c r="S46" s="636"/>
      <c r="T46" s="637"/>
      <c r="U46" s="638"/>
      <c r="V46" s="429"/>
      <c r="W46" s="483"/>
      <c r="X46" s="429"/>
      <c r="Y46" s="429"/>
      <c r="Z46" s="429"/>
      <c r="AA46" s="429"/>
      <c r="AB46" s="429"/>
      <c r="AC46" s="429"/>
      <c r="AD46" s="429"/>
      <c r="AE46" s="429"/>
      <c r="AF46" s="429"/>
      <c r="AG46" s="429"/>
      <c r="AH46" s="429"/>
    </row>
    <row r="47" spans="1:34" ht="16.5" customHeight="1" x14ac:dyDescent="0.2">
      <c r="A47" s="417"/>
      <c r="B47" s="203"/>
      <c r="C47" s="682" t="s">
        <v>610</v>
      </c>
      <c r="D47" s="683"/>
      <c r="E47" s="683"/>
      <c r="F47" s="683"/>
      <c r="G47" s="683"/>
      <c r="H47" s="683"/>
      <c r="I47" s="683"/>
      <c r="J47" s="683"/>
      <c r="K47" s="683"/>
      <c r="L47" s="683"/>
      <c r="M47" s="683"/>
      <c r="N47" s="683"/>
      <c r="O47" s="683"/>
      <c r="P47" s="560"/>
      <c r="Q47" s="203"/>
      <c r="R47" s="417"/>
      <c r="S47" s="636"/>
      <c r="T47" s="637"/>
      <c r="U47" s="638"/>
      <c r="V47" s="429"/>
      <c r="W47" s="483"/>
      <c r="X47" s="429"/>
      <c r="Y47" s="429"/>
      <c r="Z47" s="429"/>
      <c r="AA47" s="429"/>
      <c r="AB47" s="429"/>
      <c r="AC47" s="429"/>
      <c r="AD47" s="429"/>
      <c r="AE47" s="429"/>
      <c r="AF47" s="429"/>
      <c r="AG47" s="429"/>
      <c r="AH47" s="429"/>
    </row>
    <row r="48" spans="1:34" ht="16.5" customHeight="1" x14ac:dyDescent="0.2">
      <c r="A48" s="417"/>
      <c r="B48" s="203"/>
      <c r="C48" s="682" t="s">
        <v>611</v>
      </c>
      <c r="D48" s="683"/>
      <c r="E48" s="683"/>
      <c r="F48" s="683"/>
      <c r="G48" s="683"/>
      <c r="H48" s="683"/>
      <c r="I48" s="683"/>
      <c r="J48" s="683"/>
      <c r="K48" s="683"/>
      <c r="L48" s="683"/>
      <c r="M48" s="683"/>
      <c r="N48" s="683"/>
      <c r="O48" s="683"/>
      <c r="P48" s="560" t="s">
        <v>64</v>
      </c>
      <c r="Q48" s="203"/>
      <c r="R48" s="417"/>
      <c r="S48" s="636"/>
      <c r="T48" s="637"/>
      <c r="U48" s="638"/>
      <c r="V48" s="429"/>
      <c r="W48" s="483"/>
      <c r="X48" s="429"/>
      <c r="Y48" s="429"/>
      <c r="Z48" s="429"/>
      <c r="AA48" s="429"/>
      <c r="AB48" s="429"/>
      <c r="AC48" s="429"/>
      <c r="AD48" s="429"/>
      <c r="AE48" s="429"/>
      <c r="AF48" s="429"/>
      <c r="AG48" s="429"/>
      <c r="AH48" s="429"/>
    </row>
    <row r="49" spans="1:34" ht="16.5" customHeight="1" x14ac:dyDescent="0.2">
      <c r="A49" s="417"/>
      <c r="B49" s="203"/>
      <c r="C49" s="682" t="s">
        <v>612</v>
      </c>
      <c r="D49" s="683"/>
      <c r="E49" s="683"/>
      <c r="F49" s="683"/>
      <c r="G49" s="683"/>
      <c r="H49" s="683"/>
      <c r="I49" s="683"/>
      <c r="J49" s="683"/>
      <c r="K49" s="683"/>
      <c r="L49" s="683"/>
      <c r="M49" s="683"/>
      <c r="N49" s="683"/>
      <c r="O49" s="683"/>
      <c r="P49" s="560"/>
      <c r="Q49" s="203"/>
      <c r="R49" s="417"/>
      <c r="S49" s="639"/>
      <c r="T49" s="640"/>
      <c r="U49" s="641"/>
      <c r="V49" s="429"/>
      <c r="W49" s="483"/>
      <c r="X49" s="429"/>
      <c r="Y49" s="429"/>
      <c r="Z49" s="429"/>
      <c r="AA49" s="429"/>
      <c r="AB49" s="429"/>
      <c r="AC49" s="429"/>
      <c r="AD49" s="429"/>
      <c r="AE49" s="429"/>
      <c r="AF49" s="429"/>
      <c r="AG49" s="429"/>
      <c r="AH49" s="429"/>
    </row>
    <row r="50" spans="1:34" ht="16.5" customHeight="1" x14ac:dyDescent="0.2">
      <c r="A50" s="417"/>
      <c r="B50" s="203"/>
      <c r="C50" s="682" t="s">
        <v>613</v>
      </c>
      <c r="D50" s="683"/>
      <c r="E50" s="683"/>
      <c r="F50" s="683"/>
      <c r="G50" s="683"/>
      <c r="H50" s="683"/>
      <c r="I50" s="683"/>
      <c r="J50" s="683"/>
      <c r="K50" s="683"/>
      <c r="L50" s="683"/>
      <c r="M50" s="683"/>
      <c r="N50" s="683"/>
      <c r="O50" s="683"/>
      <c r="P50" s="560"/>
      <c r="Q50" s="203"/>
      <c r="R50" s="417"/>
      <c r="S50" s="417"/>
      <c r="T50" s="417"/>
      <c r="U50" s="417"/>
      <c r="V50" s="429"/>
      <c r="W50" s="483"/>
      <c r="X50" s="429"/>
      <c r="Y50" s="429"/>
      <c r="Z50" s="429"/>
      <c r="AA50" s="429"/>
      <c r="AB50" s="429"/>
      <c r="AC50" s="429"/>
      <c r="AD50" s="429"/>
      <c r="AE50" s="429"/>
      <c r="AF50" s="429"/>
      <c r="AG50" s="429"/>
      <c r="AH50" s="429"/>
    </row>
    <row r="51" spans="1:34" ht="16.5" customHeight="1" thickBot="1" x14ac:dyDescent="0.25">
      <c r="A51" s="417"/>
      <c r="B51" s="203"/>
      <c r="C51" s="672" t="s">
        <v>614</v>
      </c>
      <c r="D51" s="673"/>
      <c r="E51" s="673"/>
      <c r="F51" s="673"/>
      <c r="G51" s="673"/>
      <c r="H51" s="673"/>
      <c r="I51" s="673"/>
      <c r="J51" s="673"/>
      <c r="K51" s="673"/>
      <c r="L51" s="673"/>
      <c r="M51" s="673"/>
      <c r="N51" s="673"/>
      <c r="O51" s="673"/>
      <c r="P51" s="561"/>
      <c r="Q51" s="203"/>
      <c r="R51" s="417"/>
      <c r="S51" s="417"/>
      <c r="T51" s="417"/>
      <c r="U51" s="417"/>
      <c r="V51" s="429"/>
      <c r="W51" s="429"/>
      <c r="X51" s="429"/>
      <c r="Y51" s="429"/>
      <c r="Z51" s="429"/>
      <c r="AA51" s="429"/>
      <c r="AB51" s="429"/>
      <c r="AC51" s="429"/>
      <c r="AD51" s="429"/>
      <c r="AE51" s="429"/>
      <c r="AF51" s="429"/>
      <c r="AG51" s="429"/>
      <c r="AH51" s="429"/>
    </row>
    <row r="52" spans="1:34" ht="14.25" customHeight="1" x14ac:dyDescent="0.2">
      <c r="A52" s="417"/>
      <c r="B52" s="203"/>
      <c r="C52" s="340"/>
      <c r="D52" s="340"/>
      <c r="E52" s="340"/>
      <c r="F52" s="340"/>
      <c r="G52" s="340"/>
      <c r="H52" s="340"/>
      <c r="I52" s="340"/>
      <c r="J52" s="340"/>
      <c r="K52" s="340"/>
      <c r="L52" s="340"/>
      <c r="M52" s="340"/>
      <c r="N52" s="340"/>
      <c r="O52" s="340"/>
      <c r="P52" s="340"/>
      <c r="Q52" s="203"/>
      <c r="R52" s="417"/>
      <c r="S52" s="417"/>
      <c r="T52" s="417"/>
      <c r="U52" s="417"/>
      <c r="V52" s="417"/>
      <c r="W52" s="417"/>
      <c r="X52" s="417"/>
      <c r="Y52" s="417"/>
      <c r="Z52" s="417"/>
      <c r="AA52" s="417"/>
      <c r="AB52" s="417"/>
      <c r="AC52" s="417"/>
      <c r="AD52" s="417"/>
      <c r="AE52" s="417"/>
      <c r="AF52" s="417"/>
      <c r="AG52" s="417"/>
      <c r="AH52" s="417"/>
    </row>
    <row r="53" spans="1:34" ht="11.25" customHeight="1" x14ac:dyDescent="0.2">
      <c r="A53" s="417"/>
      <c r="B53" s="203"/>
      <c r="C53" s="203"/>
      <c r="D53" s="203"/>
      <c r="E53" s="203"/>
      <c r="F53" s="203"/>
      <c r="G53" s="203"/>
      <c r="H53" s="203"/>
      <c r="I53" s="203"/>
      <c r="J53" s="203"/>
      <c r="K53" s="203"/>
      <c r="L53" s="203"/>
      <c r="M53" s="203"/>
      <c r="N53" s="203"/>
      <c r="O53" s="203"/>
      <c r="P53" s="203"/>
      <c r="Q53" s="203"/>
      <c r="R53" s="417"/>
      <c r="S53" s="417"/>
      <c r="T53" s="417"/>
      <c r="U53" s="417"/>
      <c r="V53" s="417"/>
      <c r="W53" s="417"/>
      <c r="X53" s="417"/>
      <c r="Y53" s="417"/>
      <c r="Z53" s="417"/>
      <c r="AA53" s="417"/>
      <c r="AB53" s="417"/>
      <c r="AC53" s="417"/>
      <c r="AD53" s="417"/>
      <c r="AE53" s="417"/>
      <c r="AF53" s="417"/>
      <c r="AG53" s="417"/>
      <c r="AH53" s="417"/>
    </row>
    <row r="54" spans="1:34" x14ac:dyDescent="0.2">
      <c r="A54" s="417"/>
      <c r="B54" s="203"/>
      <c r="C54" s="619" t="str">
        <f ca="1">Basisdaten!C39</f>
        <v>Vorhabenbeschreibung - 4.1.8. a) Erstvorhaben Klimaschutzkonzept und Klimaschutzmanagement - Vers. 09/2024</v>
      </c>
      <c r="D54" s="619"/>
      <c r="E54" s="619"/>
      <c r="F54" s="619"/>
      <c r="G54" s="619"/>
      <c r="H54" s="619"/>
      <c r="I54" s="619"/>
      <c r="J54" s="619"/>
      <c r="K54" s="619"/>
      <c r="L54" s="619"/>
      <c r="M54" s="619"/>
      <c r="N54" s="619"/>
      <c r="O54" s="619"/>
      <c r="P54" s="619"/>
      <c r="Q54" s="203"/>
      <c r="R54" s="417"/>
      <c r="S54" s="417"/>
      <c r="T54" s="417"/>
      <c r="U54" s="417"/>
      <c r="V54" s="417"/>
      <c r="W54" s="417"/>
      <c r="X54" s="417"/>
      <c r="Y54" s="417"/>
      <c r="Z54" s="417"/>
      <c r="AA54" s="417"/>
      <c r="AB54" s="417"/>
      <c r="AC54" s="417"/>
      <c r="AD54" s="417"/>
      <c r="AE54" s="417"/>
      <c r="AF54" s="417"/>
      <c r="AG54" s="417"/>
      <c r="AH54" s="417"/>
    </row>
    <row r="55" spans="1:34" x14ac:dyDescent="0.2">
      <c r="A55" s="417"/>
      <c r="B55" s="203"/>
      <c r="C55" s="203"/>
      <c r="D55" s="203"/>
      <c r="E55" s="203"/>
      <c r="F55" s="203"/>
      <c r="G55" s="203"/>
      <c r="H55" s="203"/>
      <c r="I55" s="203"/>
      <c r="J55" s="203"/>
      <c r="K55" s="203"/>
      <c r="L55" s="203"/>
      <c r="M55" s="203"/>
      <c r="N55" s="203"/>
      <c r="O55" s="203"/>
      <c r="P55" s="203"/>
      <c r="Q55" s="203"/>
      <c r="R55" s="417"/>
      <c r="S55" s="417"/>
      <c r="T55" s="417"/>
      <c r="U55" s="417"/>
      <c r="V55" s="417"/>
      <c r="W55" s="417"/>
      <c r="X55" s="417"/>
      <c r="Y55" s="417"/>
      <c r="Z55" s="417"/>
      <c r="AA55" s="417"/>
      <c r="AB55" s="417"/>
      <c r="AC55" s="417"/>
      <c r="AD55" s="417"/>
      <c r="AE55" s="417"/>
      <c r="AF55" s="417"/>
      <c r="AG55" s="417"/>
      <c r="AH55" s="417"/>
    </row>
    <row r="56" spans="1:34" x14ac:dyDescent="0.2">
      <c r="A56" s="417"/>
      <c r="B56" s="417"/>
      <c r="C56" s="417"/>
      <c r="D56" s="417"/>
      <c r="E56" s="417"/>
      <c r="F56" s="417"/>
      <c r="G56" s="417"/>
      <c r="H56" s="417"/>
      <c r="I56" s="417"/>
      <c r="J56" s="417"/>
      <c r="K56" s="417"/>
      <c r="L56" s="417"/>
      <c r="M56" s="417"/>
      <c r="N56" s="417"/>
      <c r="O56" s="417"/>
      <c r="P56" s="417"/>
      <c r="Q56" s="417"/>
      <c r="R56" s="417"/>
      <c r="S56" s="417"/>
      <c r="T56" s="417"/>
      <c r="U56" s="417"/>
      <c r="V56" s="417"/>
      <c r="W56" s="417"/>
      <c r="X56" s="417"/>
      <c r="Y56" s="417"/>
      <c r="Z56" s="417"/>
      <c r="AA56" s="417"/>
      <c r="AB56" s="417"/>
      <c r="AC56" s="417"/>
      <c r="AD56" s="417"/>
      <c r="AE56" s="417"/>
      <c r="AF56" s="417"/>
      <c r="AG56" s="417"/>
      <c r="AH56" s="417"/>
    </row>
    <row r="57" spans="1:34" x14ac:dyDescent="0.2">
      <c r="A57" s="417"/>
      <c r="B57" s="417"/>
      <c r="C57" s="417"/>
      <c r="D57" s="417"/>
      <c r="E57" s="417"/>
      <c r="F57" s="417"/>
      <c r="G57" s="417"/>
      <c r="H57" s="417"/>
      <c r="I57" s="417"/>
      <c r="J57" s="417"/>
      <c r="K57" s="417"/>
      <c r="L57" s="417"/>
      <c r="M57" s="417"/>
      <c r="N57" s="417"/>
      <c r="O57" s="417"/>
      <c r="P57" s="417"/>
      <c r="Q57" s="417"/>
      <c r="R57" s="417"/>
      <c r="S57" s="417"/>
      <c r="T57" s="417"/>
      <c r="U57" s="417"/>
      <c r="V57" s="417"/>
      <c r="W57" s="417"/>
      <c r="X57" s="417"/>
      <c r="Y57" s="417"/>
      <c r="Z57" s="417"/>
      <c r="AA57" s="417"/>
      <c r="AB57" s="417"/>
      <c r="AC57" s="417"/>
      <c r="AD57" s="417"/>
      <c r="AE57" s="417"/>
      <c r="AF57" s="417"/>
      <c r="AG57" s="417"/>
      <c r="AH57" s="417"/>
    </row>
    <row r="58" spans="1:34" x14ac:dyDescent="0.2">
      <c r="A58" s="417"/>
      <c r="B58" s="417"/>
      <c r="C58" s="417"/>
      <c r="D58" s="417"/>
      <c r="E58" s="417"/>
      <c r="F58" s="417"/>
      <c r="G58" s="417"/>
      <c r="H58" s="417"/>
      <c r="I58" s="417"/>
      <c r="J58" s="417"/>
      <c r="K58" s="417"/>
      <c r="L58" s="417"/>
      <c r="M58" s="417"/>
      <c r="N58" s="417"/>
      <c r="O58" s="417"/>
      <c r="P58" s="417"/>
      <c r="Q58" s="417"/>
      <c r="R58" s="417"/>
      <c r="S58" s="417"/>
      <c r="T58" s="417"/>
      <c r="U58" s="417"/>
      <c r="V58" s="417"/>
      <c r="W58" s="417"/>
      <c r="X58" s="417"/>
      <c r="Y58" s="417"/>
      <c r="Z58" s="417"/>
      <c r="AA58" s="417"/>
      <c r="AB58" s="417"/>
      <c r="AC58" s="417"/>
      <c r="AD58" s="417"/>
      <c r="AE58" s="417"/>
      <c r="AF58" s="417"/>
      <c r="AG58" s="417"/>
      <c r="AH58" s="417"/>
    </row>
    <row r="59" spans="1:34" x14ac:dyDescent="0.2">
      <c r="A59" s="417"/>
      <c r="B59" s="417"/>
      <c r="C59" s="417"/>
      <c r="D59" s="417"/>
      <c r="E59" s="417"/>
      <c r="F59" s="417"/>
      <c r="G59" s="417"/>
      <c r="H59" s="417"/>
      <c r="I59" s="417"/>
      <c r="J59" s="417"/>
      <c r="K59" s="417"/>
      <c r="L59" s="417"/>
      <c r="M59" s="417"/>
      <c r="N59" s="417"/>
      <c r="O59" s="417"/>
      <c r="P59" s="417"/>
      <c r="Q59" s="417"/>
      <c r="R59" s="417"/>
      <c r="S59" s="417"/>
      <c r="T59" s="417"/>
      <c r="U59" s="417"/>
      <c r="V59" s="417"/>
      <c r="W59" s="417"/>
      <c r="X59" s="417"/>
      <c r="Y59" s="417"/>
      <c r="Z59" s="417"/>
      <c r="AA59" s="417"/>
      <c r="AB59" s="417"/>
      <c r="AC59" s="417"/>
      <c r="AD59" s="417"/>
      <c r="AE59" s="417"/>
      <c r="AF59" s="417"/>
      <c r="AG59" s="417"/>
      <c r="AH59" s="417"/>
    </row>
    <row r="60" spans="1:34" x14ac:dyDescent="0.2">
      <c r="A60" s="417"/>
      <c r="B60" s="417"/>
      <c r="C60" s="417"/>
      <c r="D60" s="417"/>
      <c r="E60" s="417"/>
      <c r="F60" s="417"/>
      <c r="G60" s="417"/>
      <c r="H60" s="417"/>
      <c r="I60" s="417"/>
      <c r="J60" s="417"/>
      <c r="K60" s="417"/>
      <c r="L60" s="417"/>
      <c r="M60" s="417"/>
      <c r="N60" s="417"/>
      <c r="O60" s="417"/>
      <c r="P60" s="417"/>
      <c r="Q60" s="417"/>
      <c r="R60" s="417"/>
      <c r="S60" s="417"/>
      <c r="T60" s="417"/>
      <c r="U60" s="417"/>
      <c r="V60" s="417"/>
      <c r="W60" s="417"/>
      <c r="X60" s="417"/>
      <c r="Y60" s="417"/>
      <c r="Z60" s="417"/>
      <c r="AA60" s="417"/>
      <c r="AB60" s="417"/>
      <c r="AC60" s="417"/>
      <c r="AD60" s="417"/>
      <c r="AE60" s="417"/>
      <c r="AF60" s="417"/>
      <c r="AG60" s="417"/>
      <c r="AH60" s="417"/>
    </row>
    <row r="61" spans="1:34" x14ac:dyDescent="0.2">
      <c r="A61" s="417"/>
      <c r="B61" s="417"/>
      <c r="C61" s="417"/>
      <c r="D61" s="417"/>
      <c r="E61" s="417"/>
      <c r="F61" s="417"/>
      <c r="G61" s="417"/>
      <c r="H61" s="417"/>
      <c r="I61" s="417"/>
      <c r="J61" s="417"/>
      <c r="K61" s="417"/>
      <c r="L61" s="417"/>
      <c r="M61" s="417"/>
      <c r="N61" s="417"/>
      <c r="O61" s="417"/>
      <c r="P61" s="417"/>
      <c r="Q61" s="417"/>
      <c r="R61" s="417"/>
      <c r="S61" s="417"/>
      <c r="T61" s="417"/>
      <c r="U61" s="417"/>
      <c r="V61" s="417"/>
      <c r="W61" s="417"/>
      <c r="X61" s="417"/>
      <c r="Y61" s="417"/>
      <c r="Z61" s="417"/>
      <c r="AA61" s="417"/>
      <c r="AB61" s="417"/>
      <c r="AC61" s="417"/>
      <c r="AD61" s="417"/>
      <c r="AE61" s="417"/>
      <c r="AF61" s="417"/>
      <c r="AG61" s="417"/>
      <c r="AH61" s="417"/>
    </row>
    <row r="62" spans="1:34" x14ac:dyDescent="0.2">
      <c r="A62" s="417"/>
      <c r="B62" s="417"/>
      <c r="C62" s="417"/>
      <c r="D62" s="417"/>
      <c r="E62" s="417"/>
      <c r="F62" s="417"/>
      <c r="G62" s="417"/>
      <c r="H62" s="417"/>
      <c r="I62" s="417"/>
      <c r="J62" s="417"/>
      <c r="K62" s="417"/>
      <c r="L62" s="417"/>
      <c r="M62" s="417"/>
      <c r="N62" s="417"/>
      <c r="O62" s="417"/>
      <c r="P62" s="417"/>
      <c r="Q62" s="417"/>
      <c r="R62" s="417"/>
      <c r="S62" s="417"/>
      <c r="T62" s="417"/>
      <c r="U62" s="417"/>
      <c r="V62" s="417"/>
      <c r="W62" s="417"/>
      <c r="X62" s="417"/>
      <c r="Y62" s="417"/>
      <c r="Z62" s="417"/>
      <c r="AA62" s="417"/>
      <c r="AB62" s="417"/>
      <c r="AC62" s="417"/>
      <c r="AD62" s="417"/>
      <c r="AE62" s="417"/>
      <c r="AF62" s="417"/>
      <c r="AG62" s="417"/>
      <c r="AH62" s="417"/>
    </row>
    <row r="63" spans="1:34" x14ac:dyDescent="0.2">
      <c r="A63" s="417"/>
      <c r="B63" s="417"/>
      <c r="C63" s="417"/>
      <c r="D63" s="417"/>
      <c r="E63" s="417"/>
      <c r="F63" s="417"/>
      <c r="G63" s="417"/>
      <c r="H63" s="417"/>
      <c r="I63" s="417"/>
      <c r="J63" s="417"/>
      <c r="K63" s="417"/>
      <c r="L63" s="417"/>
      <c r="M63" s="417"/>
      <c r="N63" s="417"/>
      <c r="O63" s="417"/>
      <c r="P63" s="417"/>
      <c r="Q63" s="417"/>
      <c r="R63" s="417"/>
      <c r="S63" s="417"/>
      <c r="T63" s="417"/>
      <c r="U63" s="417"/>
      <c r="V63" s="417"/>
      <c r="W63" s="417"/>
      <c r="X63" s="417"/>
      <c r="Y63" s="417"/>
      <c r="Z63" s="417"/>
      <c r="AA63" s="417"/>
      <c r="AB63" s="417"/>
      <c r="AC63" s="417"/>
      <c r="AD63" s="417"/>
      <c r="AE63" s="417"/>
      <c r="AF63" s="417"/>
      <c r="AG63" s="417"/>
      <c r="AH63" s="417"/>
    </row>
    <row r="64" spans="1:34" x14ac:dyDescent="0.2">
      <c r="A64" s="417"/>
      <c r="B64" s="417"/>
      <c r="C64" s="417"/>
      <c r="D64" s="417"/>
      <c r="E64" s="417"/>
      <c r="F64" s="417"/>
      <c r="G64" s="417"/>
      <c r="H64" s="417"/>
      <c r="I64" s="417"/>
      <c r="J64" s="417"/>
      <c r="K64" s="417"/>
      <c r="L64" s="417"/>
      <c r="M64" s="417"/>
      <c r="N64" s="417"/>
      <c r="O64" s="417"/>
      <c r="P64" s="417"/>
      <c r="Q64" s="417"/>
      <c r="R64" s="417"/>
      <c r="S64" s="417"/>
      <c r="T64" s="417"/>
      <c r="U64" s="417"/>
      <c r="V64" s="417"/>
      <c r="W64" s="417"/>
      <c r="X64" s="417"/>
      <c r="Y64" s="417"/>
      <c r="Z64" s="417"/>
      <c r="AA64" s="417"/>
      <c r="AB64" s="417"/>
      <c r="AC64" s="417"/>
      <c r="AD64" s="417"/>
      <c r="AE64" s="417"/>
      <c r="AF64" s="417"/>
      <c r="AG64" s="417"/>
      <c r="AH64" s="417"/>
    </row>
    <row r="65" spans="1:34" x14ac:dyDescent="0.2">
      <c r="A65" s="417"/>
      <c r="B65" s="417"/>
      <c r="C65" s="417"/>
      <c r="D65" s="417"/>
      <c r="E65" s="417"/>
      <c r="F65" s="417"/>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row>
    <row r="66" spans="1:34" x14ac:dyDescent="0.2">
      <c r="A66" s="417"/>
      <c r="B66" s="417"/>
      <c r="C66" s="417"/>
      <c r="D66" s="417"/>
      <c r="E66" s="417"/>
      <c r="F66" s="417"/>
      <c r="G66" s="417"/>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row>
    <row r="67" spans="1:34" x14ac:dyDescent="0.2">
      <c r="A67" s="417"/>
      <c r="B67" s="417"/>
      <c r="C67" s="417"/>
      <c r="D67" s="417"/>
      <c r="E67" s="417"/>
      <c r="F67" s="417"/>
      <c r="G67" s="417"/>
      <c r="H67" s="417"/>
      <c r="I67" s="417"/>
      <c r="J67" s="417"/>
      <c r="K67" s="417"/>
      <c r="L67" s="417"/>
      <c r="M67" s="417"/>
      <c r="N67" s="417"/>
      <c r="O67" s="417"/>
      <c r="P67" s="417"/>
      <c r="Q67" s="417"/>
      <c r="R67" s="417"/>
      <c r="S67" s="417"/>
      <c r="T67" s="417"/>
      <c r="U67" s="417"/>
      <c r="V67" s="417"/>
      <c r="W67" s="417"/>
      <c r="X67" s="417"/>
      <c r="Y67" s="417"/>
      <c r="Z67" s="417"/>
      <c r="AA67" s="417"/>
      <c r="AB67" s="417"/>
      <c r="AC67" s="417"/>
      <c r="AD67" s="417"/>
      <c r="AE67" s="417"/>
      <c r="AF67" s="417"/>
      <c r="AG67" s="417"/>
      <c r="AH67" s="417"/>
    </row>
    <row r="68" spans="1:34" x14ac:dyDescent="0.2">
      <c r="A68" s="417"/>
      <c r="B68" s="417"/>
      <c r="C68" s="417"/>
      <c r="D68" s="417"/>
      <c r="E68" s="417"/>
      <c r="F68" s="417"/>
      <c r="G68" s="417"/>
      <c r="H68" s="417"/>
      <c r="I68" s="417"/>
      <c r="J68" s="417"/>
      <c r="K68" s="417"/>
      <c r="L68" s="417"/>
      <c r="M68" s="417"/>
      <c r="N68" s="417"/>
      <c r="O68" s="417"/>
      <c r="P68" s="417"/>
      <c r="Q68" s="417"/>
      <c r="R68" s="417"/>
      <c r="S68" s="417"/>
      <c r="T68" s="417"/>
      <c r="U68" s="417"/>
      <c r="V68" s="417"/>
      <c r="W68" s="417"/>
      <c r="X68" s="417"/>
      <c r="Y68" s="417"/>
      <c r="Z68" s="417"/>
      <c r="AA68" s="417"/>
      <c r="AB68" s="417"/>
      <c r="AC68" s="417"/>
      <c r="AD68" s="417"/>
      <c r="AE68" s="417"/>
      <c r="AF68" s="417"/>
      <c r="AG68" s="417"/>
      <c r="AH68" s="417"/>
    </row>
    <row r="69" spans="1:34" x14ac:dyDescent="0.2">
      <c r="A69" s="417"/>
      <c r="B69" s="417"/>
      <c r="C69" s="417"/>
      <c r="D69" s="417"/>
      <c r="E69" s="417"/>
      <c r="F69" s="417"/>
      <c r="G69" s="417"/>
      <c r="H69" s="417"/>
      <c r="I69" s="417"/>
      <c r="J69" s="417"/>
      <c r="K69" s="417"/>
      <c r="L69" s="417"/>
      <c r="M69" s="417"/>
      <c r="N69" s="417"/>
      <c r="O69" s="417"/>
      <c r="P69" s="417"/>
      <c r="Q69" s="417"/>
      <c r="R69" s="417"/>
      <c r="S69" s="417"/>
      <c r="T69" s="417"/>
      <c r="U69" s="417"/>
      <c r="V69" s="417"/>
      <c r="W69" s="417"/>
      <c r="X69" s="417"/>
      <c r="Y69" s="417"/>
      <c r="Z69" s="417"/>
      <c r="AA69" s="417"/>
      <c r="AB69" s="417"/>
      <c r="AC69" s="417"/>
      <c r="AD69" s="417"/>
      <c r="AE69" s="417"/>
      <c r="AF69" s="417"/>
      <c r="AG69" s="417"/>
      <c r="AH69" s="417"/>
    </row>
    <row r="70" spans="1:34" x14ac:dyDescent="0.2">
      <c r="A70" s="417"/>
      <c r="B70" s="417"/>
      <c r="C70" s="417"/>
      <c r="D70" s="417"/>
      <c r="E70" s="417"/>
      <c r="F70" s="417"/>
      <c r="G70" s="417"/>
      <c r="H70" s="417"/>
      <c r="I70" s="417"/>
      <c r="J70" s="417"/>
      <c r="K70" s="417"/>
      <c r="L70" s="417"/>
      <c r="M70" s="417"/>
      <c r="N70" s="417"/>
      <c r="O70" s="417"/>
      <c r="P70" s="417"/>
      <c r="Q70" s="417"/>
      <c r="R70" s="417"/>
      <c r="S70" s="417"/>
      <c r="T70" s="417"/>
      <c r="U70" s="417"/>
      <c r="V70" s="417"/>
      <c r="W70" s="417"/>
      <c r="X70" s="417"/>
      <c r="Y70" s="417"/>
      <c r="Z70" s="417"/>
      <c r="AA70" s="417"/>
      <c r="AB70" s="417"/>
      <c r="AC70" s="417"/>
      <c r="AD70" s="417"/>
      <c r="AE70" s="417"/>
      <c r="AF70" s="417"/>
      <c r="AG70" s="417"/>
      <c r="AH70" s="417"/>
    </row>
    <row r="71" spans="1:34" x14ac:dyDescent="0.2">
      <c r="A71" s="417"/>
      <c r="B71" s="417"/>
      <c r="C71" s="417"/>
      <c r="D71" s="417"/>
      <c r="E71" s="417"/>
      <c r="F71" s="417"/>
      <c r="G71" s="417"/>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row>
    <row r="72" spans="1:34" x14ac:dyDescent="0.2">
      <c r="A72" s="417"/>
      <c r="B72" s="417"/>
      <c r="C72" s="417"/>
      <c r="D72" s="417"/>
      <c r="E72" s="417"/>
      <c r="F72" s="417"/>
      <c r="G72" s="417"/>
      <c r="H72" s="417"/>
      <c r="I72" s="417"/>
      <c r="J72" s="417"/>
      <c r="K72" s="417"/>
      <c r="L72" s="417"/>
      <c r="M72" s="417"/>
      <c r="N72" s="417"/>
      <c r="O72" s="417"/>
      <c r="P72" s="417"/>
      <c r="Q72" s="417"/>
      <c r="R72" s="417"/>
      <c r="S72" s="417"/>
      <c r="T72" s="417"/>
      <c r="U72" s="417"/>
      <c r="V72" s="417"/>
      <c r="W72" s="417"/>
      <c r="X72" s="417"/>
      <c r="Y72" s="417"/>
      <c r="Z72" s="417"/>
      <c r="AA72" s="417"/>
      <c r="AB72" s="417"/>
      <c r="AC72" s="417"/>
      <c r="AD72" s="417"/>
      <c r="AE72" s="417"/>
      <c r="AF72" s="417"/>
      <c r="AG72" s="417"/>
      <c r="AH72" s="417"/>
    </row>
    <row r="73" spans="1:34" x14ac:dyDescent="0.2">
      <c r="A73" s="417"/>
      <c r="B73" s="417"/>
      <c r="C73" s="417"/>
      <c r="D73" s="417"/>
      <c r="E73" s="417"/>
      <c r="F73" s="417"/>
      <c r="G73" s="417"/>
      <c r="H73" s="417"/>
      <c r="I73" s="417"/>
      <c r="J73" s="417"/>
      <c r="K73" s="417"/>
      <c r="L73" s="417"/>
      <c r="M73" s="417"/>
      <c r="N73" s="417"/>
      <c r="O73" s="417"/>
      <c r="P73" s="417"/>
      <c r="Q73" s="417"/>
      <c r="R73" s="417"/>
      <c r="S73" s="417"/>
      <c r="T73" s="417"/>
      <c r="U73" s="417"/>
      <c r="V73" s="417"/>
      <c r="W73" s="417"/>
      <c r="X73" s="417"/>
      <c r="Y73" s="417"/>
      <c r="Z73" s="417"/>
      <c r="AA73" s="417"/>
      <c r="AB73" s="417"/>
      <c r="AC73" s="417"/>
      <c r="AD73" s="417"/>
      <c r="AE73" s="417"/>
      <c r="AF73" s="417"/>
      <c r="AG73" s="417"/>
      <c r="AH73" s="417"/>
    </row>
    <row r="74" spans="1:34" x14ac:dyDescent="0.2">
      <c r="A74" s="417"/>
      <c r="B74" s="417"/>
      <c r="C74" s="417"/>
      <c r="D74" s="417"/>
      <c r="E74" s="417"/>
      <c r="F74" s="417"/>
      <c r="G74" s="417"/>
      <c r="H74" s="417"/>
      <c r="I74" s="417"/>
      <c r="J74" s="417"/>
      <c r="K74" s="417"/>
      <c r="L74" s="417"/>
      <c r="M74" s="417"/>
      <c r="N74" s="417"/>
      <c r="O74" s="417"/>
      <c r="P74" s="417"/>
      <c r="Q74" s="417"/>
      <c r="R74" s="417"/>
      <c r="S74" s="417"/>
      <c r="T74" s="417"/>
      <c r="U74" s="417"/>
      <c r="V74" s="417"/>
      <c r="W74" s="417"/>
      <c r="X74" s="417"/>
      <c r="Y74" s="417"/>
      <c r="Z74" s="417"/>
      <c r="AA74" s="417"/>
      <c r="AB74" s="417"/>
      <c r="AC74" s="417"/>
      <c r="AD74" s="417"/>
      <c r="AE74" s="417"/>
      <c r="AF74" s="417"/>
      <c r="AG74" s="417"/>
      <c r="AH74" s="417"/>
    </row>
    <row r="75" spans="1:34" x14ac:dyDescent="0.2">
      <c r="A75" s="417"/>
      <c r="B75" s="417"/>
      <c r="C75" s="417"/>
      <c r="D75" s="417"/>
      <c r="E75" s="417"/>
      <c r="F75" s="417"/>
      <c r="G75" s="417"/>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row>
    <row r="76" spans="1:34" x14ac:dyDescent="0.2">
      <c r="A76" s="417"/>
      <c r="B76" s="417"/>
      <c r="C76" s="417"/>
      <c r="D76" s="417"/>
      <c r="E76" s="417"/>
      <c r="F76" s="417"/>
      <c r="G76" s="417"/>
      <c r="H76" s="417"/>
      <c r="I76" s="417"/>
      <c r="J76" s="417"/>
      <c r="K76" s="417"/>
      <c r="L76" s="417"/>
      <c r="M76" s="417"/>
      <c r="N76" s="417"/>
      <c r="O76" s="417"/>
      <c r="P76" s="417"/>
      <c r="Q76" s="417"/>
      <c r="R76" s="417"/>
      <c r="S76" s="417"/>
      <c r="T76" s="417"/>
      <c r="U76" s="417"/>
      <c r="V76" s="417"/>
      <c r="W76" s="417"/>
      <c r="X76" s="417"/>
      <c r="Y76" s="417"/>
      <c r="Z76" s="417"/>
      <c r="AA76" s="417"/>
      <c r="AB76" s="417"/>
      <c r="AC76" s="417"/>
      <c r="AD76" s="417"/>
      <c r="AE76" s="417"/>
      <c r="AF76" s="417"/>
      <c r="AG76" s="417"/>
      <c r="AH76" s="417"/>
    </row>
    <row r="77" spans="1:34" x14ac:dyDescent="0.2">
      <c r="A77" s="417"/>
      <c r="B77" s="417"/>
      <c r="C77" s="417"/>
      <c r="D77" s="417"/>
      <c r="E77" s="417"/>
      <c r="F77" s="417"/>
      <c r="G77" s="417"/>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row>
    <row r="78" spans="1:34" x14ac:dyDescent="0.2">
      <c r="A78" s="417"/>
      <c r="B78" s="417"/>
      <c r="C78" s="417"/>
      <c r="D78" s="417"/>
      <c r="E78" s="417"/>
      <c r="F78" s="417"/>
      <c r="G78" s="417"/>
      <c r="H78" s="417"/>
      <c r="I78" s="417"/>
      <c r="J78" s="417"/>
      <c r="K78" s="417"/>
      <c r="L78" s="417"/>
      <c r="M78" s="417"/>
      <c r="N78" s="417"/>
      <c r="O78" s="417"/>
      <c r="P78" s="417"/>
      <c r="Q78" s="417"/>
      <c r="R78" s="417"/>
      <c r="S78" s="417"/>
      <c r="T78" s="417"/>
      <c r="U78" s="417"/>
      <c r="V78" s="417"/>
      <c r="W78" s="417"/>
      <c r="X78" s="417"/>
      <c r="Y78" s="417"/>
      <c r="Z78" s="417"/>
      <c r="AA78" s="417"/>
      <c r="AB78" s="417"/>
      <c r="AC78" s="417"/>
      <c r="AD78" s="417"/>
      <c r="AE78" s="417"/>
      <c r="AF78" s="417"/>
      <c r="AG78" s="417"/>
      <c r="AH78" s="417"/>
    </row>
    <row r="79" spans="1:34" x14ac:dyDescent="0.2">
      <c r="A79" s="417"/>
      <c r="B79" s="417"/>
      <c r="C79" s="417"/>
      <c r="D79" s="417"/>
      <c r="E79" s="417"/>
      <c r="F79" s="417"/>
      <c r="G79" s="417"/>
      <c r="H79" s="417"/>
      <c r="I79" s="417"/>
      <c r="J79" s="417"/>
      <c r="K79" s="417"/>
      <c r="L79" s="417"/>
      <c r="M79" s="417"/>
      <c r="N79" s="417"/>
      <c r="O79" s="417"/>
      <c r="P79" s="417"/>
      <c r="Q79" s="417"/>
      <c r="R79" s="417"/>
      <c r="S79" s="417"/>
      <c r="T79" s="417"/>
      <c r="U79" s="417"/>
      <c r="V79" s="417"/>
      <c r="W79" s="417"/>
      <c r="X79" s="417"/>
      <c r="Y79" s="417"/>
      <c r="Z79" s="417"/>
      <c r="AA79" s="417"/>
      <c r="AB79" s="417"/>
      <c r="AC79" s="417"/>
      <c r="AD79" s="417"/>
      <c r="AE79" s="417"/>
      <c r="AF79" s="417"/>
      <c r="AG79" s="417"/>
      <c r="AH79" s="417"/>
    </row>
    <row r="80" spans="1:34" x14ac:dyDescent="0.2">
      <c r="A80" s="417"/>
      <c r="B80" s="417"/>
      <c r="C80" s="417"/>
      <c r="D80" s="417"/>
      <c r="E80" s="417"/>
      <c r="F80" s="417"/>
      <c r="G80" s="417"/>
      <c r="H80" s="417"/>
      <c r="I80" s="417"/>
      <c r="J80" s="417"/>
      <c r="K80" s="417"/>
      <c r="L80" s="417"/>
      <c r="M80" s="417"/>
      <c r="N80" s="417"/>
      <c r="O80" s="417"/>
      <c r="P80" s="417"/>
      <c r="Q80" s="417"/>
      <c r="R80" s="417"/>
      <c r="S80" s="417"/>
      <c r="T80" s="417"/>
      <c r="U80" s="417"/>
      <c r="V80" s="417"/>
      <c r="W80" s="417"/>
      <c r="X80" s="417"/>
      <c r="Y80" s="417"/>
      <c r="Z80" s="417"/>
      <c r="AA80" s="417"/>
      <c r="AB80" s="417"/>
      <c r="AC80" s="417"/>
      <c r="AD80" s="417"/>
      <c r="AE80" s="417"/>
      <c r="AF80" s="417"/>
      <c r="AG80" s="417"/>
      <c r="AH80" s="417"/>
    </row>
    <row r="81" spans="1:34" x14ac:dyDescent="0.2">
      <c r="A81" s="417"/>
      <c r="B81" s="417"/>
      <c r="C81" s="417"/>
      <c r="D81" s="417"/>
      <c r="E81" s="417"/>
      <c r="F81" s="417"/>
      <c r="G81" s="417"/>
      <c r="H81" s="417"/>
      <c r="I81" s="417"/>
      <c r="J81" s="417"/>
      <c r="K81" s="417"/>
      <c r="L81" s="417"/>
      <c r="M81" s="417"/>
      <c r="N81" s="417"/>
      <c r="O81" s="417"/>
      <c r="P81" s="417"/>
      <c r="Q81" s="417"/>
      <c r="R81" s="417"/>
      <c r="S81" s="417"/>
      <c r="T81" s="417"/>
      <c r="U81" s="417"/>
      <c r="V81" s="417"/>
      <c r="W81" s="417"/>
      <c r="X81" s="417"/>
      <c r="Y81" s="417"/>
      <c r="Z81" s="417"/>
      <c r="AA81" s="417"/>
      <c r="AB81" s="417"/>
      <c r="AC81" s="417"/>
      <c r="AD81" s="417"/>
      <c r="AE81" s="417"/>
      <c r="AF81" s="417"/>
      <c r="AG81" s="417"/>
      <c r="AH81" s="417"/>
    </row>
    <row r="82" spans="1:34" x14ac:dyDescent="0.2">
      <c r="A82" s="417"/>
      <c r="B82" s="417"/>
      <c r="C82" s="417"/>
      <c r="D82" s="417"/>
      <c r="E82" s="417"/>
      <c r="F82" s="417"/>
      <c r="G82" s="417"/>
      <c r="H82" s="417"/>
      <c r="I82" s="417"/>
      <c r="J82" s="417"/>
      <c r="K82" s="417"/>
      <c r="L82" s="417"/>
      <c r="M82" s="417"/>
      <c r="N82" s="417"/>
      <c r="O82" s="417"/>
      <c r="P82" s="417"/>
      <c r="Q82" s="417"/>
      <c r="R82" s="417"/>
      <c r="S82" s="417"/>
      <c r="T82" s="417"/>
      <c r="U82" s="417"/>
      <c r="V82" s="417"/>
      <c r="W82" s="417"/>
      <c r="X82" s="417"/>
      <c r="Y82" s="417"/>
      <c r="Z82" s="417"/>
      <c r="AA82" s="417"/>
      <c r="AB82" s="417"/>
      <c r="AC82" s="417"/>
      <c r="AD82" s="417"/>
      <c r="AE82" s="417"/>
      <c r="AF82" s="417"/>
      <c r="AG82" s="417"/>
      <c r="AH82" s="417"/>
    </row>
    <row r="83" spans="1:34" x14ac:dyDescent="0.2">
      <c r="A83" s="417"/>
      <c r="B83" s="417"/>
      <c r="C83" s="417"/>
      <c r="D83" s="417"/>
      <c r="E83" s="417"/>
      <c r="F83" s="417"/>
      <c r="G83" s="417"/>
      <c r="H83" s="417"/>
      <c r="I83" s="417"/>
      <c r="J83" s="417"/>
      <c r="K83" s="417"/>
      <c r="L83" s="417"/>
      <c r="M83" s="417"/>
      <c r="N83" s="417"/>
      <c r="O83" s="417"/>
      <c r="P83" s="417"/>
      <c r="Q83" s="417"/>
      <c r="R83" s="417"/>
      <c r="S83" s="417"/>
      <c r="T83" s="417"/>
      <c r="U83" s="417"/>
      <c r="V83" s="417"/>
      <c r="W83" s="417"/>
      <c r="X83" s="417"/>
      <c r="Y83" s="417"/>
      <c r="Z83" s="417"/>
      <c r="AA83" s="417"/>
      <c r="AB83" s="417"/>
      <c r="AC83" s="417"/>
      <c r="AD83" s="417"/>
      <c r="AE83" s="417"/>
      <c r="AF83" s="417"/>
      <c r="AG83" s="417"/>
      <c r="AH83" s="417"/>
    </row>
    <row r="84" spans="1:34" x14ac:dyDescent="0.2">
      <c r="A84" s="417"/>
      <c r="B84" s="417"/>
      <c r="C84" s="417"/>
      <c r="D84" s="417"/>
      <c r="E84" s="417"/>
      <c r="F84" s="417"/>
      <c r="G84" s="417"/>
      <c r="H84" s="417"/>
      <c r="I84" s="417"/>
      <c r="J84" s="417"/>
      <c r="K84" s="417"/>
      <c r="L84" s="417"/>
      <c r="M84" s="417"/>
      <c r="N84" s="417"/>
      <c r="O84" s="417"/>
      <c r="P84" s="417"/>
      <c r="Q84" s="417"/>
      <c r="R84" s="417"/>
      <c r="S84" s="417"/>
      <c r="T84" s="417"/>
      <c r="U84" s="417"/>
      <c r="V84" s="417"/>
      <c r="W84" s="417"/>
      <c r="X84" s="417"/>
      <c r="Y84" s="417"/>
      <c r="Z84" s="417"/>
      <c r="AA84" s="417"/>
      <c r="AB84" s="417"/>
      <c r="AC84" s="417"/>
      <c r="AD84" s="417"/>
      <c r="AE84" s="417"/>
      <c r="AF84" s="417"/>
      <c r="AG84" s="417"/>
      <c r="AH84" s="417"/>
    </row>
    <row r="85" spans="1:34" x14ac:dyDescent="0.2">
      <c r="A85" s="417"/>
      <c r="B85" s="417"/>
      <c r="C85" s="417"/>
      <c r="D85" s="417"/>
      <c r="E85" s="417"/>
      <c r="F85" s="417"/>
      <c r="G85" s="417"/>
      <c r="H85" s="417"/>
      <c r="I85" s="417"/>
      <c r="J85" s="417"/>
      <c r="K85" s="417"/>
      <c r="L85" s="417"/>
      <c r="M85" s="417"/>
      <c r="N85" s="417"/>
      <c r="O85" s="417"/>
      <c r="P85" s="417"/>
      <c r="Q85" s="417"/>
      <c r="R85" s="417"/>
      <c r="S85" s="417"/>
      <c r="T85" s="417"/>
      <c r="U85" s="417"/>
      <c r="V85" s="417"/>
      <c r="W85" s="417"/>
      <c r="X85" s="417"/>
      <c r="Y85" s="417"/>
      <c r="Z85" s="417"/>
      <c r="AA85" s="417"/>
      <c r="AB85" s="417"/>
      <c r="AC85" s="417"/>
      <c r="AD85" s="417"/>
      <c r="AE85" s="417"/>
      <c r="AF85" s="417"/>
      <c r="AG85" s="417"/>
      <c r="AH85" s="417"/>
    </row>
    <row r="86" spans="1:34" x14ac:dyDescent="0.2">
      <c r="A86" s="417"/>
      <c r="B86" s="417"/>
      <c r="C86" s="417"/>
      <c r="D86" s="417"/>
      <c r="E86" s="417"/>
      <c r="F86" s="417"/>
      <c r="G86" s="417"/>
      <c r="H86" s="417"/>
      <c r="I86" s="417"/>
      <c r="J86" s="417"/>
      <c r="K86" s="417"/>
      <c r="L86" s="417"/>
      <c r="M86" s="417"/>
      <c r="N86" s="417"/>
      <c r="O86" s="417"/>
      <c r="P86" s="417"/>
      <c r="Q86" s="417"/>
      <c r="R86" s="417"/>
      <c r="S86" s="417"/>
      <c r="T86" s="417"/>
      <c r="U86" s="417"/>
      <c r="V86" s="417"/>
      <c r="W86" s="417"/>
      <c r="X86" s="417"/>
      <c r="Y86" s="417"/>
      <c r="Z86" s="417"/>
      <c r="AA86" s="417"/>
      <c r="AB86" s="417"/>
      <c r="AC86" s="417"/>
      <c r="AD86" s="417"/>
      <c r="AE86" s="417"/>
      <c r="AF86" s="417"/>
      <c r="AG86" s="417"/>
      <c r="AH86" s="417"/>
    </row>
    <row r="87" spans="1:34" x14ac:dyDescent="0.2">
      <c r="A87" s="417"/>
      <c r="B87" s="417"/>
      <c r="C87" s="417"/>
      <c r="D87" s="417"/>
      <c r="E87" s="417"/>
      <c r="F87" s="417"/>
      <c r="G87" s="417"/>
      <c r="H87" s="417"/>
      <c r="I87" s="417"/>
      <c r="J87" s="417"/>
      <c r="K87" s="417"/>
      <c r="L87" s="417"/>
      <c r="M87" s="417"/>
      <c r="N87" s="417"/>
      <c r="O87" s="417"/>
      <c r="P87" s="417"/>
      <c r="Q87" s="417"/>
      <c r="R87" s="417"/>
      <c r="S87" s="417"/>
      <c r="T87" s="417"/>
      <c r="U87" s="417"/>
      <c r="V87" s="417"/>
      <c r="W87" s="417"/>
      <c r="X87" s="417"/>
      <c r="Y87" s="417"/>
      <c r="Z87" s="417"/>
      <c r="AA87" s="417"/>
      <c r="AB87" s="417"/>
      <c r="AC87" s="417"/>
      <c r="AD87" s="417"/>
      <c r="AE87" s="417"/>
      <c r="AF87" s="417"/>
      <c r="AG87" s="417"/>
      <c r="AH87" s="417"/>
    </row>
    <row r="88" spans="1:34" x14ac:dyDescent="0.2">
      <c r="A88" s="417"/>
      <c r="B88" s="417"/>
      <c r="C88" s="417"/>
      <c r="D88" s="417"/>
      <c r="E88" s="417"/>
      <c r="F88" s="417"/>
      <c r="G88" s="417"/>
      <c r="H88" s="417"/>
      <c r="I88" s="417"/>
      <c r="J88" s="417"/>
      <c r="K88" s="417"/>
      <c r="L88" s="417"/>
      <c r="M88" s="417"/>
      <c r="N88" s="417"/>
      <c r="O88" s="417"/>
      <c r="P88" s="417"/>
      <c r="Q88" s="417"/>
      <c r="R88" s="417"/>
      <c r="S88" s="417"/>
      <c r="T88" s="417"/>
      <c r="U88" s="417"/>
      <c r="V88" s="417"/>
      <c r="W88" s="417"/>
      <c r="X88" s="417"/>
      <c r="Y88" s="417"/>
      <c r="Z88" s="417"/>
      <c r="AA88" s="417"/>
      <c r="AB88" s="417"/>
      <c r="AC88" s="417"/>
      <c r="AD88" s="417"/>
      <c r="AE88" s="417"/>
      <c r="AF88" s="417"/>
      <c r="AG88" s="417"/>
      <c r="AH88" s="417"/>
    </row>
    <row r="89" spans="1:34" x14ac:dyDescent="0.2">
      <c r="A89" s="417"/>
      <c r="B89" s="417"/>
      <c r="C89" s="417"/>
      <c r="D89" s="417"/>
      <c r="E89" s="417"/>
      <c r="F89" s="417"/>
      <c r="G89" s="417"/>
      <c r="H89" s="417"/>
      <c r="I89" s="417"/>
      <c r="J89" s="417"/>
      <c r="K89" s="417"/>
      <c r="L89" s="417"/>
      <c r="M89" s="417"/>
      <c r="N89" s="417"/>
      <c r="O89" s="417"/>
      <c r="P89" s="417"/>
      <c r="Q89" s="417"/>
      <c r="R89" s="417"/>
      <c r="S89" s="417"/>
      <c r="T89" s="417"/>
      <c r="U89" s="417"/>
      <c r="V89" s="417"/>
      <c r="W89" s="417"/>
      <c r="X89" s="417"/>
      <c r="Y89" s="417"/>
      <c r="Z89" s="417"/>
      <c r="AA89" s="417"/>
      <c r="AB89" s="417"/>
      <c r="AC89" s="417"/>
      <c r="AD89" s="417"/>
      <c r="AE89" s="417"/>
      <c r="AF89" s="417"/>
      <c r="AG89" s="417"/>
      <c r="AH89" s="417"/>
    </row>
    <row r="90" spans="1:34" x14ac:dyDescent="0.2">
      <c r="A90" s="417"/>
      <c r="B90" s="417"/>
      <c r="C90" s="417"/>
      <c r="D90" s="417"/>
      <c r="E90" s="417"/>
      <c r="F90" s="417"/>
      <c r="G90" s="417"/>
      <c r="H90" s="417"/>
      <c r="I90" s="417"/>
      <c r="J90" s="417"/>
      <c r="K90" s="417"/>
      <c r="L90" s="417"/>
      <c r="M90" s="417"/>
      <c r="N90" s="417"/>
      <c r="O90" s="417"/>
      <c r="P90" s="417"/>
      <c r="Q90" s="417"/>
      <c r="R90" s="417"/>
      <c r="S90" s="417"/>
      <c r="T90" s="417"/>
      <c r="U90" s="417"/>
      <c r="V90" s="417"/>
      <c r="W90" s="417"/>
      <c r="X90" s="417"/>
      <c r="Y90" s="417"/>
      <c r="Z90" s="417"/>
      <c r="AA90" s="417"/>
      <c r="AB90" s="417"/>
      <c r="AC90" s="417"/>
      <c r="AD90" s="417"/>
      <c r="AE90" s="417"/>
      <c r="AF90" s="417"/>
      <c r="AG90" s="417"/>
      <c r="AH90" s="417"/>
    </row>
    <row r="91" spans="1:34" x14ac:dyDescent="0.2">
      <c r="A91" s="417"/>
      <c r="B91" s="417"/>
      <c r="C91" s="417"/>
      <c r="D91" s="417"/>
      <c r="E91" s="417"/>
      <c r="F91" s="417"/>
      <c r="G91" s="417"/>
      <c r="H91" s="417"/>
      <c r="I91" s="417"/>
      <c r="J91" s="417"/>
      <c r="K91" s="417"/>
      <c r="L91" s="417"/>
      <c r="M91" s="417"/>
      <c r="N91" s="417"/>
      <c r="O91" s="417"/>
      <c r="P91" s="417"/>
      <c r="Q91" s="417"/>
      <c r="R91" s="417"/>
      <c r="S91" s="417"/>
      <c r="T91" s="417"/>
      <c r="U91" s="417"/>
      <c r="V91" s="417"/>
      <c r="W91" s="417"/>
      <c r="X91" s="417"/>
      <c r="Y91" s="417"/>
      <c r="Z91" s="417"/>
      <c r="AA91" s="417"/>
      <c r="AB91" s="417"/>
      <c r="AC91" s="417"/>
      <c r="AD91" s="417"/>
      <c r="AE91" s="417"/>
      <c r="AF91" s="417"/>
      <c r="AG91" s="417"/>
      <c r="AH91" s="417"/>
    </row>
    <row r="92" spans="1:34" x14ac:dyDescent="0.2">
      <c r="A92" s="417"/>
      <c r="B92" s="417"/>
      <c r="C92" s="417"/>
      <c r="D92" s="417"/>
      <c r="E92" s="417"/>
      <c r="F92" s="417"/>
      <c r="G92" s="417"/>
      <c r="H92" s="417"/>
      <c r="I92" s="417"/>
      <c r="J92" s="417"/>
      <c r="K92" s="417"/>
      <c r="L92" s="417"/>
      <c r="M92" s="417"/>
      <c r="N92" s="417"/>
      <c r="O92" s="417"/>
      <c r="P92" s="417"/>
      <c r="Q92" s="417"/>
      <c r="R92" s="417"/>
      <c r="S92" s="417"/>
      <c r="T92" s="417"/>
      <c r="U92" s="417"/>
      <c r="V92" s="417"/>
      <c r="W92" s="417"/>
      <c r="X92" s="417"/>
      <c r="Y92" s="417"/>
      <c r="Z92" s="417"/>
      <c r="AA92" s="417"/>
      <c r="AB92" s="417"/>
      <c r="AC92" s="417"/>
      <c r="AD92" s="417"/>
      <c r="AE92" s="417"/>
      <c r="AF92" s="417"/>
      <c r="AG92" s="417"/>
      <c r="AH92" s="417"/>
    </row>
    <row r="93" spans="1:34" x14ac:dyDescent="0.2">
      <c r="A93" s="417"/>
      <c r="B93" s="417"/>
      <c r="C93" s="417"/>
      <c r="D93" s="417"/>
      <c r="E93" s="417"/>
      <c r="F93" s="417"/>
      <c r="G93" s="417"/>
      <c r="H93" s="417"/>
      <c r="I93" s="417"/>
      <c r="J93" s="417"/>
      <c r="K93" s="417"/>
      <c r="L93" s="417"/>
      <c r="M93" s="417"/>
      <c r="N93" s="417"/>
      <c r="O93" s="417"/>
      <c r="P93" s="417"/>
      <c r="Q93" s="417"/>
      <c r="R93" s="417"/>
      <c r="S93" s="417"/>
      <c r="T93" s="417"/>
      <c r="U93" s="417"/>
      <c r="V93" s="417"/>
      <c r="W93" s="417"/>
      <c r="X93" s="417"/>
      <c r="Y93" s="417"/>
      <c r="Z93" s="417"/>
      <c r="AA93" s="417"/>
      <c r="AB93" s="417"/>
      <c r="AC93" s="417"/>
      <c r="AD93" s="417"/>
      <c r="AE93" s="417"/>
      <c r="AF93" s="417"/>
      <c r="AG93" s="417"/>
      <c r="AH93" s="417"/>
    </row>
    <row r="94" spans="1:34" x14ac:dyDescent="0.2">
      <c r="A94" s="417"/>
      <c r="B94" s="417"/>
      <c r="C94" s="417"/>
      <c r="D94" s="417"/>
      <c r="E94" s="417"/>
      <c r="F94" s="417"/>
      <c r="G94" s="417"/>
      <c r="H94" s="417"/>
      <c r="I94" s="417"/>
      <c r="J94" s="417"/>
      <c r="K94" s="417"/>
      <c r="L94" s="417"/>
      <c r="M94" s="417"/>
      <c r="N94" s="417"/>
      <c r="O94" s="417"/>
      <c r="P94" s="417"/>
      <c r="Q94" s="417"/>
      <c r="R94" s="417"/>
      <c r="S94" s="417"/>
      <c r="T94" s="417"/>
      <c r="U94" s="417"/>
      <c r="V94" s="417"/>
      <c r="W94" s="417"/>
      <c r="X94" s="417"/>
      <c r="Y94" s="417"/>
      <c r="Z94" s="417"/>
      <c r="AA94" s="417"/>
      <c r="AB94" s="417"/>
      <c r="AC94" s="417"/>
      <c r="AD94" s="417"/>
      <c r="AE94" s="417"/>
      <c r="AF94" s="417"/>
      <c r="AG94" s="417"/>
      <c r="AH94" s="417"/>
    </row>
    <row r="95" spans="1:34" x14ac:dyDescent="0.2">
      <c r="A95" s="417"/>
      <c r="B95" s="417"/>
      <c r="C95" s="417"/>
      <c r="D95" s="417"/>
      <c r="E95" s="417"/>
      <c r="F95" s="417"/>
      <c r="G95" s="417"/>
      <c r="H95" s="417"/>
      <c r="I95" s="417"/>
      <c r="J95" s="417"/>
      <c r="K95" s="417"/>
      <c r="L95" s="417"/>
      <c r="M95" s="417"/>
      <c r="N95" s="417"/>
      <c r="O95" s="417"/>
      <c r="P95" s="417"/>
      <c r="Q95" s="417"/>
      <c r="R95" s="417"/>
      <c r="S95" s="417"/>
      <c r="T95" s="417"/>
      <c r="U95" s="417"/>
      <c r="V95" s="417"/>
      <c r="W95" s="417"/>
      <c r="X95" s="417"/>
      <c r="Y95" s="417"/>
      <c r="Z95" s="417"/>
      <c r="AA95" s="417"/>
      <c r="AB95" s="417"/>
      <c r="AC95" s="417"/>
      <c r="AD95" s="417"/>
      <c r="AE95" s="417"/>
      <c r="AF95" s="417"/>
      <c r="AG95" s="417"/>
      <c r="AH95" s="417"/>
    </row>
    <row r="96" spans="1:34" x14ac:dyDescent="0.2">
      <c r="A96" s="417"/>
      <c r="B96" s="417"/>
      <c r="C96" s="417"/>
      <c r="D96" s="417"/>
      <c r="E96" s="417"/>
      <c r="F96" s="417"/>
      <c r="G96" s="417"/>
      <c r="H96" s="417"/>
      <c r="I96" s="417"/>
      <c r="J96" s="417"/>
      <c r="K96" s="417"/>
      <c r="L96" s="417"/>
      <c r="M96" s="417"/>
      <c r="N96" s="417"/>
      <c r="O96" s="417"/>
      <c r="P96" s="417"/>
      <c r="Q96" s="417"/>
      <c r="R96" s="417"/>
      <c r="S96" s="417"/>
      <c r="T96" s="417"/>
      <c r="U96" s="417"/>
      <c r="V96" s="417"/>
      <c r="W96" s="417"/>
      <c r="X96" s="417"/>
      <c r="Y96" s="417"/>
      <c r="Z96" s="417"/>
      <c r="AA96" s="417"/>
      <c r="AB96" s="417"/>
      <c r="AC96" s="417"/>
      <c r="AD96" s="417"/>
      <c r="AE96" s="417"/>
      <c r="AF96" s="417"/>
      <c r="AG96" s="417"/>
      <c r="AH96" s="417"/>
    </row>
    <row r="97" spans="1:34" x14ac:dyDescent="0.2">
      <c r="A97" s="417"/>
      <c r="B97" s="417"/>
      <c r="C97" s="417"/>
      <c r="D97" s="417"/>
      <c r="E97" s="417"/>
      <c r="F97" s="417"/>
      <c r="G97" s="417"/>
      <c r="H97" s="417"/>
      <c r="I97" s="417"/>
      <c r="J97" s="417"/>
      <c r="K97" s="417"/>
      <c r="L97" s="417"/>
      <c r="M97" s="417"/>
      <c r="N97" s="417"/>
      <c r="O97" s="417"/>
      <c r="P97" s="417"/>
      <c r="Q97" s="417"/>
      <c r="R97" s="417"/>
      <c r="S97" s="417"/>
      <c r="T97" s="417"/>
      <c r="U97" s="417"/>
      <c r="V97" s="417"/>
      <c r="W97" s="417"/>
      <c r="X97" s="417"/>
      <c r="Y97" s="417"/>
      <c r="Z97" s="417"/>
      <c r="AA97" s="417"/>
      <c r="AB97" s="417"/>
      <c r="AC97" s="417"/>
      <c r="AD97" s="417"/>
      <c r="AE97" s="417"/>
      <c r="AF97" s="417"/>
      <c r="AG97" s="417"/>
      <c r="AH97" s="417"/>
    </row>
    <row r="98" spans="1:34" x14ac:dyDescent="0.2">
      <c r="A98" s="417"/>
      <c r="B98" s="417"/>
      <c r="C98" s="417"/>
      <c r="D98" s="417"/>
      <c r="E98" s="417"/>
      <c r="F98" s="417"/>
      <c r="G98" s="417"/>
      <c r="H98" s="417"/>
      <c r="I98" s="417"/>
      <c r="J98" s="417"/>
      <c r="K98" s="417"/>
      <c r="L98" s="417"/>
      <c r="M98" s="417"/>
      <c r="N98" s="417"/>
      <c r="O98" s="417"/>
      <c r="P98" s="417"/>
      <c r="Q98" s="417"/>
      <c r="R98" s="417"/>
      <c r="S98" s="417"/>
      <c r="T98" s="417"/>
      <c r="U98" s="417"/>
      <c r="V98" s="417"/>
      <c r="W98" s="417"/>
      <c r="X98" s="417"/>
      <c r="Y98" s="417"/>
      <c r="Z98" s="417"/>
      <c r="AA98" s="417"/>
      <c r="AB98" s="417"/>
      <c r="AC98" s="417"/>
      <c r="AD98" s="417"/>
      <c r="AE98" s="417"/>
      <c r="AF98" s="417"/>
      <c r="AG98" s="417"/>
      <c r="AH98" s="417"/>
    </row>
    <row r="99" spans="1:34" x14ac:dyDescent="0.2">
      <c r="A99" s="417"/>
      <c r="B99" s="417"/>
      <c r="C99" s="417"/>
      <c r="D99" s="417"/>
      <c r="E99" s="417"/>
      <c r="F99" s="417"/>
      <c r="G99" s="417"/>
      <c r="H99" s="417"/>
      <c r="I99" s="417"/>
      <c r="J99" s="417"/>
      <c r="K99" s="417"/>
      <c r="L99" s="417"/>
      <c r="M99" s="417"/>
      <c r="N99" s="417"/>
      <c r="O99" s="417"/>
      <c r="P99" s="417"/>
      <c r="Q99" s="417"/>
      <c r="R99" s="417"/>
      <c r="S99" s="417"/>
      <c r="T99" s="417"/>
      <c r="U99" s="417"/>
      <c r="V99" s="417"/>
      <c r="W99" s="417"/>
      <c r="X99" s="417"/>
      <c r="Y99" s="417"/>
      <c r="Z99" s="417"/>
      <c r="AA99" s="417"/>
      <c r="AB99" s="417"/>
      <c r="AC99" s="417"/>
      <c r="AD99" s="417"/>
      <c r="AE99" s="417"/>
      <c r="AF99" s="417"/>
      <c r="AG99" s="417"/>
      <c r="AH99" s="417"/>
    </row>
    <row r="100" spans="1:34" x14ac:dyDescent="0.2">
      <c r="A100" s="417"/>
      <c r="B100" s="417"/>
      <c r="C100" s="417"/>
      <c r="D100" s="417"/>
      <c r="E100" s="417"/>
      <c r="F100" s="417"/>
      <c r="G100" s="417"/>
      <c r="H100" s="417"/>
      <c r="I100" s="417"/>
      <c r="J100" s="417"/>
      <c r="K100" s="417"/>
      <c r="L100" s="417"/>
      <c r="M100" s="417"/>
      <c r="N100" s="417"/>
      <c r="O100" s="417"/>
      <c r="P100" s="417"/>
      <c r="Q100" s="417"/>
      <c r="R100" s="417"/>
      <c r="S100" s="417"/>
      <c r="T100" s="417"/>
      <c r="U100" s="417"/>
      <c r="V100" s="417"/>
      <c r="W100" s="417"/>
      <c r="X100" s="417"/>
      <c r="Y100" s="417"/>
      <c r="Z100" s="417"/>
      <c r="AA100" s="417"/>
      <c r="AB100" s="417"/>
      <c r="AC100" s="417"/>
      <c r="AD100" s="417"/>
      <c r="AE100" s="417"/>
      <c r="AF100" s="417"/>
      <c r="AG100" s="417"/>
      <c r="AH100" s="417"/>
    </row>
    <row r="101" spans="1:34" x14ac:dyDescent="0.2">
      <c r="A101" s="417"/>
      <c r="B101" s="417"/>
      <c r="C101" s="417"/>
      <c r="D101" s="417"/>
      <c r="E101" s="417"/>
      <c r="F101" s="417"/>
      <c r="G101" s="417"/>
      <c r="H101" s="417"/>
      <c r="I101" s="417"/>
      <c r="J101" s="417"/>
      <c r="K101" s="417"/>
      <c r="L101" s="417"/>
      <c r="M101" s="417"/>
      <c r="N101" s="417"/>
      <c r="O101" s="417"/>
      <c r="P101" s="417"/>
      <c r="Q101" s="417"/>
      <c r="R101" s="417"/>
      <c r="S101" s="417"/>
      <c r="T101" s="417"/>
      <c r="U101" s="417"/>
      <c r="V101" s="417"/>
      <c r="W101" s="417"/>
      <c r="X101" s="417"/>
      <c r="Y101" s="417"/>
      <c r="Z101" s="417"/>
      <c r="AA101" s="417"/>
      <c r="AB101" s="417"/>
      <c r="AC101" s="417"/>
      <c r="AD101" s="417"/>
      <c r="AE101" s="417"/>
      <c r="AF101" s="417"/>
      <c r="AG101" s="417"/>
      <c r="AH101" s="417"/>
    </row>
    <row r="102" spans="1:34" x14ac:dyDescent="0.2">
      <c r="A102" s="417"/>
      <c r="B102" s="417"/>
      <c r="C102" s="417"/>
      <c r="D102" s="417"/>
      <c r="E102" s="417"/>
      <c r="F102" s="417"/>
      <c r="G102" s="417"/>
      <c r="H102" s="417"/>
      <c r="I102" s="417"/>
      <c r="J102" s="417"/>
      <c r="K102" s="417"/>
      <c r="L102" s="417"/>
      <c r="M102" s="417"/>
      <c r="N102" s="417"/>
      <c r="O102" s="417"/>
      <c r="P102" s="417"/>
      <c r="Q102" s="417"/>
      <c r="R102" s="417"/>
      <c r="S102" s="417"/>
      <c r="T102" s="417"/>
      <c r="U102" s="417"/>
      <c r="V102" s="417"/>
      <c r="W102" s="417"/>
      <c r="X102" s="417"/>
      <c r="Y102" s="417"/>
      <c r="Z102" s="417"/>
      <c r="AA102" s="417"/>
      <c r="AB102" s="417"/>
      <c r="AC102" s="417"/>
      <c r="AD102" s="417"/>
      <c r="AE102" s="417"/>
      <c r="AF102" s="417"/>
      <c r="AG102" s="417"/>
      <c r="AH102" s="417"/>
    </row>
    <row r="103" spans="1:34" x14ac:dyDescent="0.2">
      <c r="A103" s="417"/>
      <c r="B103" s="417"/>
      <c r="C103" s="417"/>
      <c r="D103" s="417"/>
      <c r="E103" s="417"/>
      <c r="F103" s="417"/>
      <c r="G103" s="417"/>
      <c r="H103" s="417"/>
      <c r="I103" s="417"/>
      <c r="J103" s="417"/>
      <c r="K103" s="417"/>
      <c r="L103" s="417"/>
      <c r="M103" s="417"/>
      <c r="N103" s="417"/>
      <c r="O103" s="417"/>
      <c r="P103" s="417"/>
      <c r="Q103" s="417"/>
      <c r="R103" s="417"/>
      <c r="S103" s="417"/>
      <c r="T103" s="417"/>
      <c r="U103" s="417"/>
      <c r="V103" s="417"/>
      <c r="W103" s="417"/>
      <c r="X103" s="417"/>
      <c r="Y103" s="417"/>
      <c r="Z103" s="417"/>
      <c r="AA103" s="417"/>
      <c r="AB103" s="417"/>
      <c r="AC103" s="417"/>
      <c r="AD103" s="417"/>
      <c r="AE103" s="417"/>
      <c r="AF103" s="417"/>
      <c r="AG103" s="417"/>
      <c r="AH103" s="417"/>
    </row>
    <row r="104" spans="1:34" x14ac:dyDescent="0.2">
      <c r="A104" s="417"/>
      <c r="B104" s="417"/>
      <c r="C104" s="417"/>
      <c r="D104" s="417"/>
      <c r="E104" s="417"/>
      <c r="F104" s="417"/>
      <c r="G104" s="417"/>
      <c r="H104" s="417"/>
      <c r="I104" s="417"/>
      <c r="J104" s="417"/>
      <c r="K104" s="417"/>
      <c r="L104" s="417"/>
      <c r="M104" s="417"/>
      <c r="N104" s="417"/>
      <c r="O104" s="417"/>
      <c r="P104" s="417"/>
      <c r="Q104" s="417"/>
      <c r="R104" s="417"/>
      <c r="S104" s="417"/>
      <c r="T104" s="417"/>
      <c r="U104" s="417"/>
      <c r="V104" s="417"/>
      <c r="W104" s="417"/>
      <c r="X104" s="417"/>
      <c r="Y104" s="417"/>
      <c r="Z104" s="417"/>
      <c r="AA104" s="417"/>
      <c r="AB104" s="417"/>
      <c r="AC104" s="417"/>
      <c r="AD104" s="417"/>
      <c r="AE104" s="417"/>
      <c r="AF104" s="417"/>
      <c r="AG104" s="417"/>
      <c r="AH104" s="417"/>
    </row>
    <row r="105" spans="1:34" x14ac:dyDescent="0.2">
      <c r="A105" s="417"/>
      <c r="B105" s="417"/>
      <c r="C105" s="417"/>
      <c r="D105" s="417"/>
      <c r="E105" s="417"/>
      <c r="F105" s="417"/>
      <c r="G105" s="417"/>
      <c r="H105" s="417"/>
      <c r="I105" s="417"/>
      <c r="J105" s="417"/>
      <c r="K105" s="417"/>
      <c r="L105" s="417"/>
      <c r="M105" s="417"/>
      <c r="N105" s="417"/>
      <c r="O105" s="417"/>
      <c r="P105" s="417"/>
      <c r="Q105" s="417"/>
      <c r="R105" s="417"/>
      <c r="S105" s="417"/>
      <c r="T105" s="417"/>
      <c r="U105" s="417"/>
      <c r="V105" s="417"/>
      <c r="W105" s="417"/>
      <c r="X105" s="417"/>
      <c r="Y105" s="417"/>
      <c r="Z105" s="417"/>
      <c r="AA105" s="417"/>
      <c r="AB105" s="417"/>
      <c r="AC105" s="417"/>
      <c r="AD105" s="417"/>
      <c r="AE105" s="417"/>
      <c r="AF105" s="417"/>
      <c r="AG105" s="417"/>
      <c r="AH105" s="417"/>
    </row>
    <row r="106" spans="1:34" x14ac:dyDescent="0.2">
      <c r="A106" s="417"/>
      <c r="B106" s="417"/>
      <c r="C106" s="417"/>
      <c r="D106" s="417"/>
      <c r="E106" s="417"/>
      <c r="F106" s="417"/>
      <c r="G106" s="417"/>
      <c r="H106" s="417"/>
      <c r="I106" s="417"/>
      <c r="J106" s="417"/>
      <c r="K106" s="417"/>
      <c r="L106" s="417"/>
      <c r="M106" s="417"/>
      <c r="N106" s="417"/>
      <c r="O106" s="417"/>
      <c r="P106" s="417"/>
      <c r="Q106" s="417"/>
      <c r="R106" s="417"/>
      <c r="S106" s="417"/>
      <c r="T106" s="417"/>
      <c r="U106" s="417"/>
      <c r="V106" s="417"/>
      <c r="W106" s="417"/>
      <c r="X106" s="417"/>
      <c r="Y106" s="417"/>
      <c r="Z106" s="417"/>
      <c r="AA106" s="417"/>
      <c r="AB106" s="417"/>
      <c r="AC106" s="417"/>
      <c r="AD106" s="417"/>
      <c r="AE106" s="417"/>
      <c r="AF106" s="417"/>
      <c r="AG106" s="417"/>
      <c r="AH106" s="417"/>
    </row>
    <row r="107" spans="1:34" x14ac:dyDescent="0.2">
      <c r="A107" s="417"/>
      <c r="B107" s="417"/>
      <c r="C107" s="417"/>
      <c r="D107" s="417"/>
      <c r="E107" s="417"/>
      <c r="F107" s="417"/>
      <c r="G107" s="417"/>
      <c r="H107" s="417"/>
      <c r="I107" s="417"/>
      <c r="J107" s="417"/>
      <c r="K107" s="417"/>
      <c r="L107" s="417"/>
      <c r="M107" s="417"/>
      <c r="N107" s="417"/>
      <c r="O107" s="417"/>
      <c r="P107" s="417"/>
      <c r="Q107" s="417"/>
      <c r="R107" s="417"/>
      <c r="S107" s="417"/>
      <c r="T107" s="417"/>
      <c r="U107" s="417"/>
      <c r="V107" s="417"/>
      <c r="W107" s="417"/>
      <c r="X107" s="417"/>
      <c r="Y107" s="417"/>
      <c r="Z107" s="417"/>
      <c r="AA107" s="417"/>
      <c r="AB107" s="417"/>
      <c r="AC107" s="417"/>
      <c r="AD107" s="417"/>
      <c r="AE107" s="417"/>
      <c r="AF107" s="417"/>
      <c r="AG107" s="417"/>
      <c r="AH107" s="417"/>
    </row>
    <row r="108" spans="1:34" x14ac:dyDescent="0.2">
      <c r="A108" s="417"/>
      <c r="B108" s="417"/>
      <c r="C108" s="417"/>
      <c r="D108" s="417"/>
      <c r="E108" s="417"/>
      <c r="F108" s="417"/>
      <c r="G108" s="417"/>
      <c r="H108" s="417"/>
      <c r="I108" s="417"/>
      <c r="J108" s="417"/>
      <c r="K108" s="417"/>
      <c r="L108" s="417"/>
      <c r="M108" s="417"/>
      <c r="N108" s="417"/>
      <c r="O108" s="417"/>
      <c r="P108" s="417"/>
      <c r="Q108" s="417"/>
      <c r="R108" s="417"/>
      <c r="S108" s="417"/>
      <c r="T108" s="417"/>
      <c r="U108" s="417"/>
      <c r="V108" s="417"/>
      <c r="W108" s="417"/>
      <c r="X108" s="417"/>
      <c r="Y108" s="417"/>
      <c r="Z108" s="417"/>
      <c r="AA108" s="417"/>
      <c r="AB108" s="417"/>
      <c r="AC108" s="417"/>
      <c r="AD108" s="417"/>
      <c r="AE108" s="417"/>
      <c r="AF108" s="417"/>
      <c r="AG108" s="417"/>
      <c r="AH108" s="417"/>
    </row>
    <row r="109" spans="1:34" x14ac:dyDescent="0.2">
      <c r="A109" s="417"/>
      <c r="B109" s="417"/>
      <c r="C109" s="417"/>
      <c r="D109" s="417"/>
      <c r="E109" s="417"/>
      <c r="F109" s="417"/>
      <c r="G109" s="417"/>
      <c r="H109" s="417"/>
      <c r="I109" s="417"/>
      <c r="J109" s="417"/>
      <c r="K109" s="417"/>
      <c r="L109" s="417"/>
      <c r="M109" s="417"/>
      <c r="N109" s="417"/>
      <c r="O109" s="417"/>
      <c r="P109" s="417"/>
      <c r="Q109" s="417"/>
      <c r="R109" s="417"/>
      <c r="S109" s="417"/>
      <c r="T109" s="417"/>
      <c r="U109" s="417"/>
      <c r="V109" s="417"/>
      <c r="W109" s="417"/>
      <c r="X109" s="417"/>
      <c r="Y109" s="417"/>
      <c r="Z109" s="417"/>
      <c r="AA109" s="417"/>
      <c r="AB109" s="417"/>
      <c r="AC109" s="417" t="s">
        <v>200</v>
      </c>
      <c r="AD109" s="417"/>
      <c r="AE109" s="417"/>
      <c r="AF109" s="417"/>
      <c r="AG109" s="417"/>
      <c r="AH109" s="417"/>
    </row>
  </sheetData>
  <sheetProtection password="C730" sheet="1" selectLockedCells="1"/>
  <mergeCells count="47">
    <mergeCell ref="C51:O51"/>
    <mergeCell ref="S43:U49"/>
    <mergeCell ref="M31:N31"/>
    <mergeCell ref="O31:P31"/>
    <mergeCell ref="R31:V31"/>
    <mergeCell ref="C43:O43"/>
    <mergeCell ref="C44:O44"/>
    <mergeCell ref="C45:O45"/>
    <mergeCell ref="C46:O46"/>
    <mergeCell ref="C47:O47"/>
    <mergeCell ref="C48:O48"/>
    <mergeCell ref="C49:O49"/>
    <mergeCell ref="C50:O50"/>
    <mergeCell ref="C31:H31"/>
    <mergeCell ref="M29:O29"/>
    <mergeCell ref="C33:P33"/>
    <mergeCell ref="C34:P34"/>
    <mergeCell ref="C20:P20"/>
    <mergeCell ref="M26:O26"/>
    <mergeCell ref="C30:H30"/>
    <mergeCell ref="M27:O27"/>
    <mergeCell ref="M28:O28"/>
    <mergeCell ref="M30:O30"/>
    <mergeCell ref="C22:P22"/>
    <mergeCell ref="D17:P17"/>
    <mergeCell ref="D18:P18"/>
    <mergeCell ref="D9:P9"/>
    <mergeCell ref="D10:P10"/>
    <mergeCell ref="D11:P11"/>
    <mergeCell ref="D12:P12"/>
    <mergeCell ref="D13:P13"/>
    <mergeCell ref="T30:AH30"/>
    <mergeCell ref="C54:P54"/>
    <mergeCell ref="C4:L4"/>
    <mergeCell ref="C5:M5"/>
    <mergeCell ref="C6:P6"/>
    <mergeCell ref="T17:AH17"/>
    <mergeCell ref="C37:P41"/>
    <mergeCell ref="C25:P25"/>
    <mergeCell ref="C8:P8"/>
    <mergeCell ref="C26:H26"/>
    <mergeCell ref="C27:H27"/>
    <mergeCell ref="C28:H28"/>
    <mergeCell ref="C29:H29"/>
    <mergeCell ref="D14:P14"/>
    <mergeCell ref="D15:P15"/>
    <mergeCell ref="D16:P16"/>
  </mergeCells>
  <conditionalFormatting sqref="I26">
    <cfRule type="expression" dxfId="297" priority="50">
      <formula>I26="Ja"</formula>
    </cfRule>
  </conditionalFormatting>
  <conditionalFormatting sqref="O31">
    <cfRule type="expression" dxfId="296" priority="44">
      <formula>$O$31&lt;&gt;""</formula>
    </cfRule>
  </conditionalFormatting>
  <conditionalFormatting sqref="I27">
    <cfRule type="expression" dxfId="295" priority="43">
      <formula>I27="Ja"</formula>
    </cfRule>
  </conditionalFormatting>
  <conditionalFormatting sqref="I28">
    <cfRule type="expression" dxfId="294" priority="42">
      <formula>I28="Ja"</formula>
    </cfRule>
  </conditionalFormatting>
  <conditionalFormatting sqref="I29">
    <cfRule type="expression" dxfId="293" priority="41">
      <formula>I29="Ja"</formula>
    </cfRule>
  </conditionalFormatting>
  <conditionalFormatting sqref="I30">
    <cfRule type="expression" dxfId="292" priority="40">
      <formula>I30="Ja"</formula>
    </cfRule>
  </conditionalFormatting>
  <conditionalFormatting sqref="I31">
    <cfRule type="expression" dxfId="291" priority="39">
      <formula>I31="Ja"</formula>
    </cfRule>
  </conditionalFormatting>
  <conditionalFormatting sqref="P26">
    <cfRule type="expression" dxfId="290" priority="38">
      <formula>P26="Ja"</formula>
    </cfRule>
  </conditionalFormatting>
  <conditionalFormatting sqref="P27">
    <cfRule type="expression" dxfId="289" priority="37">
      <formula>P27="Ja"</formula>
    </cfRule>
  </conditionalFormatting>
  <conditionalFormatting sqref="P28">
    <cfRule type="expression" dxfId="288" priority="36">
      <formula>P28="Ja"</formula>
    </cfRule>
  </conditionalFormatting>
  <conditionalFormatting sqref="P30">
    <cfRule type="expression" dxfId="287" priority="34">
      <formula>P30="Ja"</formula>
    </cfRule>
  </conditionalFormatting>
  <conditionalFormatting sqref="P29">
    <cfRule type="expression" dxfId="286" priority="33">
      <formula>P29="Ja"</formula>
    </cfRule>
  </conditionalFormatting>
  <conditionalFormatting sqref="P43">
    <cfRule type="expression" dxfId="285" priority="11">
      <formula>P43&lt;&gt;""</formula>
    </cfRule>
  </conditionalFormatting>
  <conditionalFormatting sqref="P45">
    <cfRule type="expression" dxfId="284" priority="10">
      <formula>P45&lt;&gt;""</formula>
    </cfRule>
  </conditionalFormatting>
  <conditionalFormatting sqref="P47">
    <cfRule type="expression" dxfId="283" priority="9">
      <formula>P47&lt;&gt;""</formula>
    </cfRule>
  </conditionalFormatting>
  <conditionalFormatting sqref="P49">
    <cfRule type="expression" dxfId="282" priority="8">
      <formula>P49&lt;&gt;""</formula>
    </cfRule>
  </conditionalFormatting>
  <conditionalFormatting sqref="P50">
    <cfRule type="expression" dxfId="281" priority="7">
      <formula>P50&lt;&gt;""</formula>
    </cfRule>
  </conditionalFormatting>
  <conditionalFormatting sqref="P51">
    <cfRule type="expression" dxfId="280" priority="6">
      <formula>P51&lt;&gt;""</formula>
    </cfRule>
  </conditionalFormatting>
  <conditionalFormatting sqref="P44">
    <cfRule type="expression" dxfId="279" priority="5">
      <formula>P44&lt;&gt;"bitte auswählen"</formula>
    </cfRule>
  </conditionalFormatting>
  <conditionalFormatting sqref="P46">
    <cfRule type="expression" dxfId="278" priority="4">
      <formula>P46&lt;&gt;"bitte auswählen"</formula>
    </cfRule>
  </conditionalFormatting>
  <conditionalFormatting sqref="P48">
    <cfRule type="expression" dxfId="277" priority="3">
      <formula>P48&lt;&gt;"bitte auswählen"</formula>
    </cfRule>
  </conditionalFormatting>
  <pageMargins left="0" right="0" top="0" bottom="0" header="0" footer="0"/>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6" r:id="rId4" name="Check Box 2">
              <controlPr defaultSize="0" autoFill="0" autoLine="0" autoPict="0">
                <anchor moveWithCells="1">
                  <from>
                    <xdr:col>2</xdr:col>
                    <xdr:colOff>95250</xdr:colOff>
                    <xdr:row>19</xdr:row>
                    <xdr:rowOff>0</xdr:rowOff>
                  </from>
                  <to>
                    <xdr:col>4</xdr:col>
                    <xdr:colOff>19050</xdr:colOff>
                    <xdr:row>19</xdr:row>
                    <xdr:rowOff>219075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9" id="{35C56DA3-5A4E-49C9-AF0E-E3F89C91483B}">
            <xm:f>menu!$U$4=FALSE</xm:f>
            <x14:dxf>
              <font>
                <color theme="0"/>
              </font>
              <fill>
                <patternFill>
                  <fgColor theme="0"/>
                  <bgColor theme="0"/>
                </patternFill>
              </fill>
              <border>
                <left/>
                <right/>
                <top/>
                <bottom/>
                <vertical/>
                <horizontal/>
              </border>
            </x14:dxf>
          </x14:cfRule>
          <xm:sqref>C8</xm:sqref>
        </x14:conditionalFormatting>
        <x14:conditionalFormatting xmlns:xm="http://schemas.microsoft.com/office/excel/2006/main">
          <x14:cfRule type="expression" priority="58" id="{0231E2A8-8CBC-4D8F-BDE5-31597B719ED4}">
            <xm:f>menu!$U$4=FALSE</xm:f>
            <x14:dxf>
              <font>
                <color theme="0"/>
              </font>
              <fill>
                <patternFill>
                  <fgColor theme="0"/>
                  <bgColor theme="0"/>
                </patternFill>
              </fill>
              <border>
                <left/>
                <right/>
                <top/>
                <bottom/>
                <vertical/>
                <horizontal/>
              </border>
            </x14:dxf>
          </x14:cfRule>
          <xm:sqref>C25</xm:sqref>
        </x14:conditionalFormatting>
        <x14:conditionalFormatting xmlns:xm="http://schemas.microsoft.com/office/excel/2006/main">
          <x14:cfRule type="expression" priority="28" id="{30EE4E23-FEFA-4372-9E99-184C6F993199}">
            <xm:f>AND(menu!$A$186=0,menu!$A$187=0)</xm:f>
            <x14:dxf>
              <border>
                <left/>
                <right/>
                <top/>
                <bottom/>
                <vertical/>
                <horizontal/>
              </border>
            </x14:dxf>
          </x14:cfRule>
          <x14:cfRule type="expression" priority="31" id="{F368CA25-2674-4F94-8F14-C0EDC2C737A9}">
            <xm:f>menu!A186&gt;0</xm:f>
            <x14:dxf>
              <font>
                <b/>
                <i val="0"/>
                <color rgb="FFFF0000"/>
              </font>
              <fill>
                <patternFill patternType="none">
                  <bgColor auto="1"/>
                </patternFill>
              </fill>
              <border>
                <left/>
                <right/>
                <top/>
                <bottom/>
              </border>
            </x14:dxf>
          </x14:cfRule>
          <x14:cfRule type="expression" priority="32" id="{7658E5C2-25C7-4657-A3D9-C36F1D9A751E}">
            <xm:f>menu!A187&gt;0</xm:f>
            <x14:dxf>
              <font>
                <b val="0"/>
                <i val="0"/>
                <color theme="1"/>
              </font>
              <fill>
                <patternFill patternType="solid">
                  <bgColor theme="0" tint="-4.9989318521683403E-2"/>
                </patternFill>
              </fill>
              <border>
                <bottom style="thin">
                  <color auto="1"/>
                </bottom>
              </border>
            </x14:dxf>
          </x14:cfRule>
          <xm:sqref>C33:P33</xm:sqref>
        </x14:conditionalFormatting>
        <x14:conditionalFormatting xmlns:xm="http://schemas.microsoft.com/office/excel/2006/main">
          <x14:cfRule type="expression" priority="27" id="{25C22713-D1A9-426B-95E8-56F40A3543D1}">
            <xm:f>AND(menu!$A$187&gt;0,$C$34="")</xm:f>
            <x14:dxf>
              <fill>
                <patternFill>
                  <bgColor rgb="FFE3B5A2"/>
                </patternFill>
              </fill>
            </x14:dxf>
          </x14:cfRule>
          <x14:cfRule type="expression" priority="29" id="{F03289F2-CB70-4DC8-BCA2-F6EE15F64845}">
            <xm:f>menu!A187=0</xm:f>
            <x14:dxf>
              <border>
                <left/>
                <right/>
                <top/>
                <bottom/>
                <vertical/>
                <horizontal/>
              </border>
            </x14:dxf>
          </x14:cfRule>
          <xm:sqref>C34:P34</xm:sqref>
        </x14:conditionalFormatting>
        <x14:conditionalFormatting xmlns:xm="http://schemas.microsoft.com/office/excel/2006/main">
          <x14:cfRule type="expression" priority="26" id="{2FB01E5B-415B-4C7E-8C07-AEBCC57C7C4B}">
            <xm:f>menu!$B$57=TRUE</xm:f>
            <x14:dxf>
              <fill>
                <patternFill>
                  <bgColor rgb="FFEBF1DE"/>
                </patternFill>
              </fill>
            </x14:dxf>
          </x14:cfRule>
          <xm:sqref>C20:P20</xm:sqref>
        </x14:conditionalFormatting>
        <x14:conditionalFormatting xmlns:xm="http://schemas.microsoft.com/office/excel/2006/main">
          <x14:cfRule type="expression" priority="24" id="{6754421B-F2AC-46B9-9E12-B96566D5EF11}">
            <xm:f>menu!$B$192=0</xm:f>
            <x14:dxf>
              <font>
                <color theme="0"/>
              </font>
              <fill>
                <patternFill>
                  <bgColor theme="0"/>
                </patternFill>
              </fill>
              <border>
                <left/>
                <right/>
                <top/>
                <bottom/>
                <vertical/>
                <horizontal/>
              </border>
            </x14:dxf>
          </x14:cfRule>
          <xm:sqref>C24:P30 P43:P51 O31 C31:M31 C52:P55 C32:P42</xm:sqref>
        </x14:conditionalFormatting>
        <x14:conditionalFormatting xmlns:xm="http://schemas.microsoft.com/office/excel/2006/main">
          <x14:cfRule type="expression" priority="1993" id="{B557E4E3-F467-43DF-80FF-E42F43B6920F}">
            <xm:f>OR(Basisdaten!#REF!="NEIN",Basisdaten!#REF!=menu!$A$155,Basisdaten!#REF!=menu!$A$156)</xm:f>
            <x14:dxf>
              <fill>
                <patternFill>
                  <bgColor rgb="FF92D050"/>
                </patternFill>
              </fill>
            </x14:dxf>
          </x14:cfRule>
          <xm:sqref>U5</xm:sqref>
        </x14:conditionalFormatting>
        <x14:conditionalFormatting xmlns:xm="http://schemas.microsoft.com/office/excel/2006/main">
          <x14:cfRule type="expression" priority="1995" id="{7996B577-9686-4489-9B14-9852ECAC1FFE}">
            <xm:f>menu!B58=TRUE</xm:f>
            <x14:dxf>
              <fill>
                <patternFill>
                  <bgColor rgb="FFEBF1DE"/>
                </patternFill>
              </fill>
            </x14:dxf>
          </x14:cfRule>
          <x14:cfRule type="expression" priority="1996" id="{EC6107B1-72C8-4646-8B29-06584BEB7EDE}">
            <xm:f>Basisdaten!#REF!="Ja"</xm:f>
            <x14:dxf>
              <font>
                <color theme="0"/>
              </font>
              <fill>
                <patternFill>
                  <bgColor theme="0"/>
                </patternFill>
              </fill>
              <border>
                <left/>
                <right/>
                <top/>
                <bottom/>
              </border>
            </x14:dxf>
          </x14:cfRule>
          <xm:sqref>C22:P22</xm:sqref>
        </x14:conditionalFormatting>
        <x14:conditionalFormatting xmlns:xm="http://schemas.microsoft.com/office/excel/2006/main">
          <x14:cfRule type="expression" priority="1997" id="{5C7DAF9B-576F-4E3D-8BDF-C9DDE512A740}">
            <xm:f>Basisdaten!#REF!="Ja"</xm:f>
            <x14:dxf>
              <font>
                <color theme="0"/>
              </font>
              <fill>
                <patternFill>
                  <bgColor theme="0"/>
                </patternFill>
              </fill>
              <border>
                <left/>
                <right/>
                <top/>
                <bottom/>
                <vertical/>
                <horizontal/>
              </border>
            </x14:dxf>
          </x14:cfRule>
          <xm:sqref>S22</xm:sqref>
        </x14:conditionalFormatting>
        <x14:conditionalFormatting xmlns:xm="http://schemas.microsoft.com/office/excel/2006/main">
          <x14:cfRule type="expression" priority="2042" id="{1759FB14-3C15-41FA-B988-7B995C22E7CD}">
            <xm:f>Basisdaten!$I$20=menu!$AF$3:$AF$5</xm:f>
            <x14:dxf>
              <font>
                <color theme="0"/>
              </font>
              <fill>
                <patternFill>
                  <bgColor theme="0"/>
                </patternFill>
              </fill>
              <border>
                <left/>
                <right/>
                <top/>
                <bottom/>
                <vertical/>
                <horizontal/>
              </border>
            </x14:dxf>
          </x14:cfRule>
          <xm:sqref>C43:Q51</xm:sqref>
        </x14:conditionalFormatting>
        <x14:conditionalFormatting xmlns:xm="http://schemas.microsoft.com/office/excel/2006/main">
          <x14:cfRule type="expression" priority="1" id="{1D9DF3B4-7F24-40FB-AF0A-38C614363BB5}">
            <xm:f>Basisdaten!$I$20=menu!$AF$3:$AF$5</xm:f>
            <x14:dxf>
              <font>
                <color rgb="FFA0A0A0"/>
              </font>
              <fill>
                <patternFill>
                  <bgColor rgb="FFA0A0A0"/>
                </patternFill>
              </fill>
              <border>
                <left/>
                <right/>
                <top/>
                <bottom/>
              </border>
            </x14:dxf>
          </x14:cfRule>
          <xm:sqref>S43:U49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menu!$A$81:$A$83</xm:f>
          </x14:formula1>
          <xm:sqref>P26 I26 P44 P46 P48</xm:sqref>
        </x14:dataValidation>
        <x14:dataValidation type="list" allowBlank="1" showInputMessage="1" showErrorMessage="1">
          <x14:formula1>
            <xm:f>IF(menu!$B$232="Ja",menu!$A$81:$A$82,menu!$A$81:$A$83)</xm:f>
          </x14:formula1>
          <xm:sqref>I27:I31 P27:P30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1"/>
  </sheetPr>
  <dimension ref="A1:S39"/>
  <sheetViews>
    <sheetView workbookViewId="0"/>
  </sheetViews>
  <sheetFormatPr baseColWidth="10" defaultRowHeight="15" x14ac:dyDescent="0.25"/>
  <cols>
    <col min="1" max="1" width="12.85546875" bestFit="1" customWidth="1"/>
    <col min="2" max="2" width="3.28515625" bestFit="1" customWidth="1"/>
    <col min="3" max="3" width="14.5703125" bestFit="1" customWidth="1"/>
    <col min="4" max="5" width="16.28515625" bestFit="1" customWidth="1"/>
    <col min="6" max="6" width="12.42578125" bestFit="1" customWidth="1"/>
    <col min="7" max="7" width="16.42578125" bestFit="1" customWidth="1"/>
    <col min="16" max="16" width="15.28515625" bestFit="1" customWidth="1"/>
  </cols>
  <sheetData>
    <row r="1" spans="1:19" x14ac:dyDescent="0.25">
      <c r="C1" t="s">
        <v>469</v>
      </c>
      <c r="D1" s="159">
        <f>Basisdaten!I34</f>
        <v>0</v>
      </c>
      <c r="E1" t="s">
        <v>470</v>
      </c>
      <c r="F1" s="159" t="str">
        <f>Basisdaten!L34</f>
        <v/>
      </c>
      <c r="K1" t="s">
        <v>484</v>
      </c>
      <c r="M1" t="s">
        <v>476</v>
      </c>
      <c r="N1" t="s">
        <v>56</v>
      </c>
      <c r="P1" t="s">
        <v>481</v>
      </c>
      <c r="Q1" t="s">
        <v>6</v>
      </c>
      <c r="S1" t="s">
        <v>497</v>
      </c>
    </row>
    <row r="2" spans="1:19" x14ac:dyDescent="0.25">
      <c r="B2" s="372" t="s">
        <v>64</v>
      </c>
      <c r="C2" t="s">
        <v>468</v>
      </c>
      <c r="D2" t="s">
        <v>475</v>
      </c>
      <c r="E2" t="s">
        <v>56</v>
      </c>
      <c r="G2" t="s">
        <v>475</v>
      </c>
      <c r="H2" t="s">
        <v>56</v>
      </c>
      <c r="I2" t="s">
        <v>471</v>
      </c>
      <c r="K2">
        <f>SUMPRODUCT(N(YEAR(C3:C39)=Personal_alt!E50))</f>
        <v>0</v>
      </c>
      <c r="L2" t="s">
        <v>275</v>
      </c>
      <c r="M2" s="369">
        <f>SUMIFS(Q2:Q6,P2:P6,"EG 9b")+SUMIFS(Q2:Q6,P2:P6,"EG 9c")+SUMIFS(Q2:Q6,P2:P6,"EG 10")+SUMIFS(Q2:Q6,P2:P6,"EG 11")</f>
        <v>0</v>
      </c>
      <c r="N2" s="369">
        <f>SUMIFS(Q2:Q6,P2:P6,"EG 12")+SUMIFS(Q2:Q6,P2:P6,"EG 13")</f>
        <v>0</v>
      </c>
      <c r="O2" t="s">
        <v>478</v>
      </c>
      <c r="P2" t="str">
        <f>Personal_alt!E22</f>
        <v>bitte auswählen</v>
      </c>
      <c r="Q2">
        <f>Personal_alt!N22</f>
        <v>0</v>
      </c>
      <c r="S2">
        <f>COUNTIF(Personal_alt!E22:E26,"&lt;&gt;bitte auswählen")</f>
        <v>0</v>
      </c>
    </row>
    <row r="3" spans="1:19" x14ac:dyDescent="0.25">
      <c r="A3" t="s">
        <v>474</v>
      </c>
      <c r="B3">
        <v>1</v>
      </c>
      <c r="C3" s="359">
        <f>D1</f>
        <v>0</v>
      </c>
      <c r="D3" s="361">
        <f>IF(DAY(D1)&lt;&gt;1,SUM(M2)*I3,SUM(M2))</f>
        <v>0</v>
      </c>
      <c r="E3" s="361">
        <f>IF(DAY(D1)&lt;&gt;1,SUM(N2)*I3,SUM(N2))</f>
        <v>0</v>
      </c>
      <c r="F3" s="182" t="str">
        <f>"Summe "&amp;YEAR(D1)&amp;":"</f>
        <v>Summe 1900:</v>
      </c>
      <c r="G3" s="362">
        <f>SUMPRODUCT((YEAR(C3:C39)=YEAR(D1))*(D3:D39))</f>
        <v>0</v>
      </c>
      <c r="H3" s="182">
        <f>SUMPRODUCT((YEAR(C3:C39)=YEAR(D1))*(E3:E39))</f>
        <v>0</v>
      </c>
      <c r="I3">
        <f>ROUND((C4-C3)/30.436875,1)</f>
        <v>1.1000000000000001</v>
      </c>
      <c r="K3">
        <f>SUMPRODUCT(N(YEAR(C3:C39)=Personal_alt!F50))</f>
        <v>0</v>
      </c>
      <c r="L3" t="s">
        <v>276</v>
      </c>
      <c r="M3" s="369">
        <f>SUMIFS(Q8:Q12,P8:P12,"EG 9b")+SUMIFS(Q8:Q12,P8:P12,"EG 9c")+SUMIFS(Q8:Q12,P8:P12,"EG 10")+SUMIFS(Q8:Q12,P8:P12,"EG 11")</f>
        <v>0</v>
      </c>
      <c r="N3" s="369">
        <f>SUMIFS(Q8:Q12,P8:P12,"EG 12")+SUMIFS(Q8:Q12,P8:P12,"EG 13")</f>
        <v>0</v>
      </c>
      <c r="P3" t="str">
        <f>Personal_alt!E23</f>
        <v>bitte auswählen</v>
      </c>
      <c r="Q3">
        <f>Personal_alt!N23</f>
        <v>0</v>
      </c>
      <c r="S3" t="s">
        <v>498</v>
      </c>
    </row>
    <row r="4" spans="1:19" x14ac:dyDescent="0.25">
      <c r="B4">
        <v>2</v>
      </c>
      <c r="C4" s="358">
        <f>DATE(YEAR(C3),MONTH(C3)+1,DAY(1))</f>
        <v>32</v>
      </c>
      <c r="D4" s="361">
        <f>$M$2</f>
        <v>0</v>
      </c>
      <c r="E4" s="361">
        <f>$N$2</f>
        <v>0</v>
      </c>
      <c r="F4" s="182" t="str">
        <f>"Summe "&amp;YEAR(D1)+1&amp;":"</f>
        <v>Summe 1901:</v>
      </c>
      <c r="G4" s="362">
        <f>SUMPRODUCT((YEAR(C3:C39)=YEAR(D1)+1)*(D3:D39))</f>
        <v>0</v>
      </c>
      <c r="H4" s="182">
        <f>SUMPRODUCT((YEAR(C3:C39)=YEAR(D1)+1)*(E3:E39))</f>
        <v>0</v>
      </c>
      <c r="K4">
        <f>SUMPRODUCT(N(YEAR(C3:C39)=Personal_alt!G50))</f>
        <v>0</v>
      </c>
      <c r="L4" t="s">
        <v>277</v>
      </c>
      <c r="M4" s="369">
        <f>SUMIFS(Q14:Q18,P14:P18,"EG 9b")+SUMIFS(Q14:Q18,P14:P18,"EG 9c")+SUMIFS(Q14:Q18,P14:P18,"EG 10")+SUMIFS(Q14:Q18,P14:P18,"EG 11")</f>
        <v>0</v>
      </c>
      <c r="N4" s="369">
        <f>SUMIFS(Q14:Q18,P14:P18,"EG 12")+SUMIFS(Q14:Q18,P14:P18,"EG 13")</f>
        <v>0</v>
      </c>
      <c r="P4" t="str">
        <f>Personal_alt!E24</f>
        <v>bitte auswählen</v>
      </c>
      <c r="Q4">
        <f>Personal_alt!N24</f>
        <v>0</v>
      </c>
      <c r="S4">
        <f>COUNTIF(Personalausgaben!P2:P6,"EG 9b")+COUNTIF(Personalausgaben!P2:P6,"EG 9c")+COUNTIF(Personalausgaben!P2:P6,"EG 10")+COUNTIF(Personalausgaben!P2:P6,"EG 11")</f>
        <v>0</v>
      </c>
    </row>
    <row r="5" spans="1:19" x14ac:dyDescent="0.25">
      <c r="B5">
        <v>3</v>
      </c>
      <c r="C5" s="358">
        <f t="shared" ref="C5:C38" si="0">DATE(YEAR(C4),MONTH(C4)+1,DAY(C4))</f>
        <v>61</v>
      </c>
      <c r="D5" s="361">
        <f t="shared" ref="D5:D14" si="1">$M$2</f>
        <v>0</v>
      </c>
      <c r="E5" s="361">
        <f t="shared" ref="E5:E14" si="2">$N$2</f>
        <v>0</v>
      </c>
      <c r="F5" s="182" t="str">
        <f>"Summe "&amp;YEAR(D1)+2&amp;":"</f>
        <v>Summe 1902:</v>
      </c>
      <c r="G5" s="362">
        <f>SUMPRODUCT((YEAR(C3:C39)=YEAR(D1)+2)*(D3:D39))</f>
        <v>0</v>
      </c>
      <c r="H5" s="182">
        <f>SUMPRODUCT((YEAR(C3:C39)=YEAR(D1)+2)*(E3:E39))</f>
        <v>0</v>
      </c>
      <c r="K5" t="e">
        <f>SUMPRODUCT(N(YEAR(C3:C39)=Personal_alt!G50+1))</f>
        <v>#VALUE!</v>
      </c>
      <c r="P5" t="str">
        <f>Personal_alt!E25</f>
        <v>bitte auswählen</v>
      </c>
      <c r="Q5">
        <f>Personal_alt!N25</f>
        <v>0</v>
      </c>
      <c r="S5" t="s">
        <v>499</v>
      </c>
    </row>
    <row r="6" spans="1:19" x14ac:dyDescent="0.25">
      <c r="B6">
        <v>4</v>
      </c>
      <c r="C6" s="358">
        <f t="shared" si="0"/>
        <v>92</v>
      </c>
      <c r="D6" s="361">
        <f t="shared" si="1"/>
        <v>0</v>
      </c>
      <c r="E6" s="361">
        <f t="shared" si="2"/>
        <v>0</v>
      </c>
      <c r="F6" s="182" t="str">
        <f>"Summe "&amp;YEAR(D1)+3&amp;":"</f>
        <v>Summe 1903:</v>
      </c>
      <c r="G6" s="362">
        <f>SUMPRODUCT((YEAR(C3:C39)=YEAR(D1)+3)*(D3:D39))</f>
        <v>0</v>
      </c>
      <c r="H6" s="182">
        <f>SUMPRODUCT((YEAR(C3:C39)=YEAR(D1)+3)*(E3:E39))</f>
        <v>0</v>
      </c>
      <c r="P6" t="str">
        <f>Personal_alt!E26</f>
        <v>bitte auswählen</v>
      </c>
      <c r="Q6">
        <f>Personal_alt!N26</f>
        <v>0</v>
      </c>
      <c r="S6">
        <f>COUNTIF(Personalausgaben!P2:P6,"EG 12")+COUNTIF(Personalausgaben!P2:P6,"EG 13")</f>
        <v>0</v>
      </c>
    </row>
    <row r="7" spans="1:19" x14ac:dyDescent="0.25">
      <c r="B7">
        <v>5</v>
      </c>
      <c r="C7" s="358">
        <f t="shared" si="0"/>
        <v>122</v>
      </c>
      <c r="D7" s="361">
        <f t="shared" si="1"/>
        <v>0</v>
      </c>
      <c r="E7" s="361">
        <f t="shared" si="2"/>
        <v>0</v>
      </c>
      <c r="F7" s="182" t="str">
        <f>"Summe "&amp;YEAR(D1)+4&amp;":"</f>
        <v>Summe 1904:</v>
      </c>
      <c r="G7" s="362">
        <f>SUMPRODUCT((YEAR(C3:C39)=YEAR(D1)+4)*(D3:D39))</f>
        <v>0</v>
      </c>
      <c r="H7" s="182">
        <f>SUMPRODUCT((YEAR(C3:C39)=YEAR(D1)+4)*(E3:E39))</f>
        <v>0</v>
      </c>
    </row>
    <row r="8" spans="1:19" x14ac:dyDescent="0.25">
      <c r="B8">
        <v>6</v>
      </c>
      <c r="C8" s="358">
        <f t="shared" si="0"/>
        <v>153</v>
      </c>
      <c r="D8" s="361">
        <f t="shared" si="1"/>
        <v>0</v>
      </c>
      <c r="E8" s="361">
        <f t="shared" si="2"/>
        <v>0</v>
      </c>
      <c r="F8" s="306" t="s">
        <v>15</v>
      </c>
      <c r="G8" s="371">
        <f>SUM(G3:G7)</f>
        <v>0</v>
      </c>
      <c r="H8" s="306">
        <f>SUM(H3:H7)</f>
        <v>0</v>
      </c>
      <c r="O8" t="s">
        <v>479</v>
      </c>
      <c r="P8" t="str">
        <f>Personal_alt!E29</f>
        <v/>
      </c>
      <c r="Q8">
        <f>Personal_alt!N29</f>
        <v>0</v>
      </c>
    </row>
    <row r="9" spans="1:19" x14ac:dyDescent="0.25">
      <c r="B9">
        <v>7</v>
      </c>
      <c r="C9" s="358">
        <f t="shared" si="0"/>
        <v>183</v>
      </c>
      <c r="D9" s="361">
        <f t="shared" si="1"/>
        <v>0</v>
      </c>
      <c r="E9" s="361">
        <f t="shared" si="2"/>
        <v>0</v>
      </c>
      <c r="P9" t="str">
        <f>Personal_alt!E30</f>
        <v/>
      </c>
      <c r="Q9">
        <f>Personal_alt!N30</f>
        <v>0</v>
      </c>
    </row>
    <row r="10" spans="1:19" x14ac:dyDescent="0.25">
      <c r="B10">
        <v>8</v>
      </c>
      <c r="C10" s="358">
        <f t="shared" si="0"/>
        <v>214</v>
      </c>
      <c r="D10" s="361">
        <f t="shared" si="1"/>
        <v>0</v>
      </c>
      <c r="E10" s="361">
        <f t="shared" si="2"/>
        <v>0</v>
      </c>
      <c r="P10" t="str">
        <f>Personal_alt!E31</f>
        <v/>
      </c>
      <c r="Q10">
        <f>Personal_alt!N31</f>
        <v>0</v>
      </c>
    </row>
    <row r="11" spans="1:19" x14ac:dyDescent="0.25">
      <c r="B11">
        <v>9</v>
      </c>
      <c r="C11" s="358">
        <f t="shared" si="0"/>
        <v>245</v>
      </c>
      <c r="D11" s="361">
        <f t="shared" si="1"/>
        <v>0</v>
      </c>
      <c r="E11" s="361">
        <f t="shared" si="2"/>
        <v>0</v>
      </c>
      <c r="P11" t="str">
        <f>Personal_alt!E32</f>
        <v/>
      </c>
      <c r="Q11">
        <f>Personal_alt!N32</f>
        <v>0</v>
      </c>
    </row>
    <row r="12" spans="1:19" x14ac:dyDescent="0.25">
      <c r="B12">
        <v>10</v>
      </c>
      <c r="C12" s="358">
        <f t="shared" si="0"/>
        <v>275</v>
      </c>
      <c r="D12" s="361">
        <f t="shared" si="1"/>
        <v>0</v>
      </c>
      <c r="E12" s="361">
        <f t="shared" si="2"/>
        <v>0</v>
      </c>
      <c r="P12" t="str">
        <f>Personal_alt!E33</f>
        <v/>
      </c>
      <c r="Q12">
        <f>Personal_alt!N33</f>
        <v>0</v>
      </c>
    </row>
    <row r="13" spans="1:19" x14ac:dyDescent="0.25">
      <c r="B13">
        <v>11</v>
      </c>
      <c r="C13" s="358">
        <f t="shared" si="0"/>
        <v>306</v>
      </c>
      <c r="D13" s="361">
        <f t="shared" si="1"/>
        <v>0</v>
      </c>
      <c r="E13" s="361">
        <f t="shared" si="2"/>
        <v>0</v>
      </c>
    </row>
    <row r="14" spans="1:19" x14ac:dyDescent="0.25">
      <c r="B14" s="182">
        <v>12</v>
      </c>
      <c r="C14" s="360">
        <f>IF(AND(menu!I47=1,DAY(D1)&lt;&gt;1),DATE(YEAR(C13),MONTH(C13)+1,DAY(C3)-1),DATE(YEAR(C13),MONTH(C13)+1,DAY(C13)))</f>
        <v>336</v>
      </c>
      <c r="D14" s="361">
        <f t="shared" si="1"/>
        <v>0</v>
      </c>
      <c r="E14" s="361">
        <f t="shared" si="2"/>
        <v>0</v>
      </c>
      <c r="F14" s="361"/>
      <c r="I14">
        <f>IF(menu!I47=1,1-I3,0)</f>
        <v>0</v>
      </c>
      <c r="O14" t="s">
        <v>480</v>
      </c>
      <c r="P14" t="str">
        <f>Personal_alt!E36</f>
        <v/>
      </c>
      <c r="Q14">
        <f>Personal_alt!N36</f>
        <v>0</v>
      </c>
    </row>
    <row r="15" spans="1:19" x14ac:dyDescent="0.25">
      <c r="A15" s="287" t="s">
        <v>473</v>
      </c>
      <c r="B15" s="287">
        <v>13</v>
      </c>
      <c r="C15" s="363">
        <f t="shared" si="0"/>
        <v>367</v>
      </c>
      <c r="D15" s="364">
        <f>IF(menu!$I$47&gt;1,SUM(M3),IF(DAY(D1)&lt;&gt;1,SUM(M2)*I14,0))</f>
        <v>0</v>
      </c>
      <c r="E15" s="364">
        <f>IF(menu!$I$47&gt;1,SUM(N3),IF(DAY(D1)&lt;&gt;1,SUM(N2)*I14,0))</f>
        <v>0</v>
      </c>
      <c r="P15" t="str">
        <f>Personal_alt!E37</f>
        <v/>
      </c>
      <c r="Q15">
        <f>Personal_alt!N37</f>
        <v>0</v>
      </c>
    </row>
    <row r="16" spans="1:19" x14ac:dyDescent="0.25">
      <c r="B16">
        <v>14</v>
      </c>
      <c r="C16" s="358">
        <f t="shared" si="0"/>
        <v>398</v>
      </c>
      <c r="D16" s="365">
        <f>IF(menu!$I$47&gt;1,$M$3,0)</f>
        <v>0</v>
      </c>
      <c r="E16" s="365">
        <f>IF(menu!$I$47&gt;1,$N$3,0)</f>
        <v>0</v>
      </c>
      <c r="P16" t="str">
        <f>Personal_alt!E38</f>
        <v/>
      </c>
      <c r="Q16">
        <f>Personal_alt!N38</f>
        <v>0</v>
      </c>
    </row>
    <row r="17" spans="1:17" x14ac:dyDescent="0.25">
      <c r="B17">
        <v>15</v>
      </c>
      <c r="C17" s="358">
        <f t="shared" si="0"/>
        <v>426</v>
      </c>
      <c r="D17" s="365">
        <f>IF(menu!$I$47&gt;1,$M$3,0)</f>
        <v>0</v>
      </c>
      <c r="E17" s="365">
        <f>IF(menu!$I$47&gt;1,$N$3,0)</f>
        <v>0</v>
      </c>
      <c r="P17" t="str">
        <f>Personal_alt!E39</f>
        <v/>
      </c>
      <c r="Q17">
        <f>Personal_alt!N39</f>
        <v>0</v>
      </c>
    </row>
    <row r="18" spans="1:17" x14ac:dyDescent="0.25">
      <c r="B18">
        <v>16</v>
      </c>
      <c r="C18" s="358">
        <f t="shared" si="0"/>
        <v>457</v>
      </c>
      <c r="D18" s="365">
        <f>IF(menu!$I$47&gt;1,$M$3,0)</f>
        <v>0</v>
      </c>
      <c r="E18" s="365">
        <f>IF(menu!$I$47&gt;1,$N$3,0)</f>
        <v>0</v>
      </c>
      <c r="P18" t="str">
        <f>Personal_alt!E40</f>
        <v/>
      </c>
      <c r="Q18">
        <f>Personal_alt!N40</f>
        <v>0</v>
      </c>
    </row>
    <row r="19" spans="1:17" x14ac:dyDescent="0.25">
      <c r="B19">
        <v>17</v>
      </c>
      <c r="C19" s="358">
        <f t="shared" si="0"/>
        <v>487</v>
      </c>
      <c r="D19" s="365">
        <f>IF(menu!$I$47&gt;1,$M$3,0)</f>
        <v>0</v>
      </c>
      <c r="E19" s="365">
        <f>IF(menu!$I$47&gt;1,$N$3,0)</f>
        <v>0</v>
      </c>
    </row>
    <row r="20" spans="1:17" x14ac:dyDescent="0.25">
      <c r="B20">
        <v>18</v>
      </c>
      <c r="C20" s="358">
        <f t="shared" si="0"/>
        <v>518</v>
      </c>
      <c r="D20" s="365">
        <f>IF(menu!$I$47&gt;1,$M$3,0)</f>
        <v>0</v>
      </c>
      <c r="E20" s="365">
        <f>IF(menu!$I$47&gt;1,$N$3,0)</f>
        <v>0</v>
      </c>
    </row>
    <row r="21" spans="1:17" x14ac:dyDescent="0.25">
      <c r="B21">
        <v>19</v>
      </c>
      <c r="C21" s="358">
        <f t="shared" si="0"/>
        <v>548</v>
      </c>
      <c r="D21" s="365">
        <f>IF(menu!$I$47&gt;1,$M$3,0)</f>
        <v>0</v>
      </c>
      <c r="E21" s="365">
        <f>IF(menu!$I$47&gt;1,$N$3,0)</f>
        <v>0</v>
      </c>
    </row>
    <row r="22" spans="1:17" x14ac:dyDescent="0.25">
      <c r="B22">
        <v>20</v>
      </c>
      <c r="C22" s="358">
        <f t="shared" si="0"/>
        <v>579</v>
      </c>
      <c r="D22" s="365">
        <f>IF(menu!$I$47&gt;1,$M$3,0)</f>
        <v>0</v>
      </c>
      <c r="E22" s="365">
        <f>IF(menu!$I$47&gt;1,$N$3,0)</f>
        <v>0</v>
      </c>
    </row>
    <row r="23" spans="1:17" x14ac:dyDescent="0.25">
      <c r="B23">
        <v>21</v>
      </c>
      <c r="C23" s="358">
        <f t="shared" si="0"/>
        <v>610</v>
      </c>
      <c r="D23" s="365">
        <f>IF(menu!$I$47&gt;1,$M$3,0)</f>
        <v>0</v>
      </c>
      <c r="E23" s="365">
        <f>IF(menu!$I$47&gt;1,$N$3,0)</f>
        <v>0</v>
      </c>
    </row>
    <row r="24" spans="1:17" x14ac:dyDescent="0.25">
      <c r="B24">
        <v>22</v>
      </c>
      <c r="C24" s="358">
        <f t="shared" si="0"/>
        <v>640</v>
      </c>
      <c r="D24" s="365">
        <f>IF(menu!$I$47&gt;1,$M$3,0)</f>
        <v>0</v>
      </c>
      <c r="E24" s="365">
        <f>IF(menu!$I$47&gt;1,$N$3,0)</f>
        <v>0</v>
      </c>
    </row>
    <row r="25" spans="1:17" x14ac:dyDescent="0.25">
      <c r="B25">
        <v>23</v>
      </c>
      <c r="C25" s="358">
        <f t="shared" si="0"/>
        <v>671</v>
      </c>
      <c r="D25" s="365">
        <f>IF(menu!$I$47&gt;1,$M$3,0)</f>
        <v>0</v>
      </c>
      <c r="E25" s="365">
        <f>IF(menu!$I$47&gt;1,$N$3,0)</f>
        <v>0</v>
      </c>
    </row>
    <row r="26" spans="1:17" x14ac:dyDescent="0.25">
      <c r="B26" s="182">
        <v>24</v>
      </c>
      <c r="C26" s="360">
        <f>IF(AND(menu!I47=2,DAY(D1)&lt;&gt;1),DATE(YEAR(C25),MONTH(C25)+1,DAY(C3)-1),DATE(YEAR(C25),MONTH(C25)+1,DAY(C25)))</f>
        <v>699</v>
      </c>
      <c r="D26" s="365">
        <f>IF(menu!$I$47&gt;1,$M$3,0)</f>
        <v>0</v>
      </c>
      <c r="E26" s="365">
        <f>IF(menu!$I$47&gt;1,$N$3,0)</f>
        <v>0</v>
      </c>
      <c r="I26">
        <f>IF(menu!I47=2,ROUND(1-I3,1),0)</f>
        <v>-0.1</v>
      </c>
    </row>
    <row r="27" spans="1:17" x14ac:dyDescent="0.25">
      <c r="A27" s="287" t="s">
        <v>472</v>
      </c>
      <c r="B27" s="287">
        <v>25</v>
      </c>
      <c r="C27" s="363">
        <f t="shared" si="0"/>
        <v>729</v>
      </c>
      <c r="D27" s="364">
        <f>IF(menu!$I$47&gt;2,M4,IF(DAY(D1)&lt;&gt;1,M3*I26,0))</f>
        <v>0</v>
      </c>
      <c r="E27" s="364">
        <f>IF(menu!$I$47&gt;2,N4,IF(DAY(D1)&lt;&gt;1,N3*I26,0))</f>
        <v>0</v>
      </c>
    </row>
    <row r="28" spans="1:17" x14ac:dyDescent="0.25">
      <c r="B28">
        <v>26</v>
      </c>
      <c r="C28" s="358">
        <f>DATE(YEAR(C27),MONTH(C27)+1,DAY(C27))</f>
        <v>760</v>
      </c>
      <c r="D28" s="365">
        <f>IF(menu!$I$47&gt;2,$M$4,0)</f>
        <v>0</v>
      </c>
      <c r="E28" s="365">
        <f>IF(menu!$I$47&gt;2,$N$4,0)</f>
        <v>0</v>
      </c>
    </row>
    <row r="29" spans="1:17" x14ac:dyDescent="0.25">
      <c r="B29">
        <v>27</v>
      </c>
      <c r="C29" s="358">
        <f t="shared" si="0"/>
        <v>791</v>
      </c>
      <c r="D29" s="365">
        <f>IF(menu!$I$47&gt;2,$M$4,0)</f>
        <v>0</v>
      </c>
      <c r="E29" s="365">
        <f>IF(menu!$I$47&gt;2,$N$4,0)</f>
        <v>0</v>
      </c>
    </row>
    <row r="30" spans="1:17" x14ac:dyDescent="0.25">
      <c r="B30">
        <v>28</v>
      </c>
      <c r="C30" s="358">
        <f t="shared" si="0"/>
        <v>822</v>
      </c>
      <c r="D30" s="365">
        <f>IF(menu!$I$47&gt;2,$M$4,0)</f>
        <v>0</v>
      </c>
      <c r="E30" s="365">
        <f>IF(menu!$I$47&gt;2,$N$4,0)</f>
        <v>0</v>
      </c>
    </row>
    <row r="31" spans="1:17" x14ac:dyDescent="0.25">
      <c r="B31">
        <v>29</v>
      </c>
      <c r="C31" s="358">
        <f t="shared" si="0"/>
        <v>852</v>
      </c>
      <c r="D31" s="365">
        <f>IF(menu!$I$47&gt;2,$M$4,0)</f>
        <v>0</v>
      </c>
      <c r="E31" s="365">
        <f>IF(menu!$I$47&gt;2,$N$4,0)</f>
        <v>0</v>
      </c>
    </row>
    <row r="32" spans="1:17" x14ac:dyDescent="0.25">
      <c r="B32">
        <v>30</v>
      </c>
      <c r="C32" s="358">
        <f t="shared" si="0"/>
        <v>883</v>
      </c>
      <c r="D32" s="365">
        <f>IF(menu!$I$47&gt;2,$M$4,0)</f>
        <v>0</v>
      </c>
      <c r="E32" s="365">
        <f>IF(menu!$I$47&gt;2,$N$4,0)</f>
        <v>0</v>
      </c>
    </row>
    <row r="33" spans="1:9" x14ac:dyDescent="0.25">
      <c r="B33">
        <v>31</v>
      </c>
      <c r="C33" s="358">
        <f t="shared" si="0"/>
        <v>913</v>
      </c>
      <c r="D33" s="365">
        <f>IF(menu!$I$47&gt;2,$M$4,0)</f>
        <v>0</v>
      </c>
      <c r="E33" s="365">
        <f>IF(menu!$I$47&gt;2,$N$4,0)</f>
        <v>0</v>
      </c>
    </row>
    <row r="34" spans="1:9" x14ac:dyDescent="0.25">
      <c r="B34">
        <v>32</v>
      </c>
      <c r="C34" s="358">
        <f t="shared" si="0"/>
        <v>944</v>
      </c>
      <c r="D34" s="365">
        <f>IF(menu!$I$47&gt;2,$M$4,0)</f>
        <v>0</v>
      </c>
      <c r="E34" s="365">
        <f>IF(menu!$I$47&gt;2,$N$4,0)</f>
        <v>0</v>
      </c>
    </row>
    <row r="35" spans="1:9" x14ac:dyDescent="0.25">
      <c r="B35">
        <v>33</v>
      </c>
      <c r="C35" s="358">
        <f t="shared" si="0"/>
        <v>975</v>
      </c>
      <c r="D35" s="365">
        <f>IF(menu!$I$47&gt;2,$M$4,0)</f>
        <v>0</v>
      </c>
      <c r="E35" s="365">
        <f>IF(menu!$I$47&gt;2,$N$4,0)</f>
        <v>0</v>
      </c>
    </row>
    <row r="36" spans="1:9" x14ac:dyDescent="0.25">
      <c r="B36">
        <v>34</v>
      </c>
      <c r="C36" s="358">
        <f t="shared" si="0"/>
        <v>1005</v>
      </c>
      <c r="D36" s="365">
        <f>IF(menu!$I$47&gt;2,$M$4,0)</f>
        <v>0</v>
      </c>
      <c r="E36" s="365">
        <f>IF(menu!$I$47&gt;2,$N$4,0)</f>
        <v>0</v>
      </c>
    </row>
    <row r="37" spans="1:9" x14ac:dyDescent="0.25">
      <c r="B37">
        <v>35</v>
      </c>
      <c r="C37" s="358">
        <f t="shared" si="0"/>
        <v>1036</v>
      </c>
      <c r="D37" s="365">
        <f>IF(menu!$I$47&gt;2,$M$4,0)</f>
        <v>0</v>
      </c>
      <c r="E37" s="365">
        <f>IF(menu!$I$47&gt;2,$N$4,0)</f>
        <v>0</v>
      </c>
    </row>
    <row r="38" spans="1:9" x14ac:dyDescent="0.25">
      <c r="B38" s="182">
        <v>36</v>
      </c>
      <c r="C38" s="358">
        <f t="shared" si="0"/>
        <v>1066</v>
      </c>
      <c r="D38" s="365">
        <f>IF(menu!$I$47&gt;2,$M$4,0)</f>
        <v>0</v>
      </c>
      <c r="E38" s="365">
        <f>IF(menu!$I$47&gt;2,$N$4,0)</f>
        <v>0</v>
      </c>
      <c r="I38">
        <f>IF(menu!I47=3,1-I3,0)</f>
        <v>0</v>
      </c>
    </row>
    <row r="39" spans="1:9" x14ac:dyDescent="0.25">
      <c r="A39" s="287"/>
      <c r="B39" s="367">
        <v>37</v>
      </c>
      <c r="C39" s="368">
        <f>IF(menu!I47=3,DATE(YEAR(C38),MONTH(C38)+1,DAY(C3)-1),DATE(YEAR(C38),MONTH(C38)+1,DAY(C38)))</f>
        <v>1097</v>
      </c>
      <c r="D39" s="366">
        <f>IF(menu!$I$47&gt;3,M4,IF(DAY(D1)&lt;&gt;1,M4*I38,0))</f>
        <v>0</v>
      </c>
      <c r="E39" s="366">
        <f>IF(menu!$I$47&gt;3,N4,IF(DAY(D1)&lt;&gt;1,N4*I38,0))</f>
        <v>0</v>
      </c>
    </row>
  </sheetData>
  <pageMargins left="0.7" right="0.7" top="0.78740157499999996" bottom="0.78740157499999996" header="0.3" footer="0.3"/>
  <pageSetup paperSize="9" scale="8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1"/>
  </sheetPr>
  <dimension ref="A1:M48"/>
  <sheetViews>
    <sheetView topLeftCell="A22" workbookViewId="0">
      <selection activeCell="C32" sqref="C32"/>
    </sheetView>
  </sheetViews>
  <sheetFormatPr baseColWidth="10" defaultColWidth="11.42578125" defaultRowHeight="15" x14ac:dyDescent="0.25"/>
  <cols>
    <col min="1" max="1" width="34.42578125" style="226" customWidth="1"/>
    <col min="2" max="2" width="72.5703125" style="226" customWidth="1"/>
    <col min="3" max="6" width="75.140625" style="226" customWidth="1"/>
    <col min="7" max="7" width="51" style="226" customWidth="1"/>
    <col min="8" max="8" width="51.42578125" style="226" customWidth="1"/>
    <col min="9" max="9" width="52.5703125" style="226" customWidth="1"/>
    <col min="10" max="16384" width="11.42578125" style="226"/>
  </cols>
  <sheetData>
    <row r="1" spans="1:13" x14ac:dyDescent="0.25">
      <c r="A1" s="226" t="s">
        <v>250</v>
      </c>
      <c r="B1" s="226" t="s">
        <v>251</v>
      </c>
      <c r="C1" s="687" t="s">
        <v>247</v>
      </c>
      <c r="D1" s="687"/>
      <c r="E1" s="687"/>
      <c r="F1" s="687"/>
      <c r="G1" s="226" t="s">
        <v>248</v>
      </c>
      <c r="H1" s="226" t="s">
        <v>249</v>
      </c>
      <c r="I1" s="226" t="s">
        <v>262</v>
      </c>
    </row>
    <row r="2" spans="1:13" x14ac:dyDescent="0.25">
      <c r="C2" s="687" t="s">
        <v>211</v>
      </c>
      <c r="D2" s="687"/>
      <c r="E2" s="687" t="s">
        <v>206</v>
      </c>
      <c r="F2" s="687"/>
    </row>
    <row r="3" spans="1:13" x14ac:dyDescent="0.25">
      <c r="C3" s="228" t="s">
        <v>259</v>
      </c>
      <c r="D3" s="228" t="s">
        <v>260</v>
      </c>
      <c r="E3" s="228" t="s">
        <v>259</v>
      </c>
      <c r="F3" s="228" t="s">
        <v>260</v>
      </c>
    </row>
    <row r="4" spans="1:13" x14ac:dyDescent="0.25">
      <c r="A4" s="226" t="s">
        <v>233</v>
      </c>
      <c r="C4" s="686" t="s">
        <v>253</v>
      </c>
      <c r="D4" s="686"/>
      <c r="E4" s="686"/>
      <c r="F4" s="686"/>
      <c r="G4" s="226" t="s">
        <v>254</v>
      </c>
      <c r="H4" s="226" t="s">
        <v>254</v>
      </c>
    </row>
    <row r="5" spans="1:13" x14ac:dyDescent="0.25">
      <c r="A5" s="226" t="s">
        <v>20</v>
      </c>
      <c r="C5" s="686" t="s">
        <v>258</v>
      </c>
      <c r="D5" s="686"/>
      <c r="E5" s="686"/>
      <c r="F5" s="686"/>
      <c r="G5" s="226" t="s">
        <v>255</v>
      </c>
      <c r="H5" s="226" t="s">
        <v>255</v>
      </c>
    </row>
    <row r="6" spans="1:13" x14ac:dyDescent="0.25">
      <c r="A6" s="226" t="s">
        <v>133</v>
      </c>
      <c r="C6" s="686" t="s">
        <v>258</v>
      </c>
      <c r="D6" s="686"/>
      <c r="E6" s="686"/>
      <c r="F6" s="686"/>
      <c r="G6" s="226" t="s">
        <v>255</v>
      </c>
      <c r="H6" s="226" t="s">
        <v>255</v>
      </c>
    </row>
    <row r="7" spans="1:13" ht="409.5" x14ac:dyDescent="0.25">
      <c r="A7" s="226" t="s">
        <v>83</v>
      </c>
      <c r="C7" s="686" t="s">
        <v>258</v>
      </c>
      <c r="D7" s="686"/>
      <c r="E7" s="686"/>
      <c r="F7" s="686"/>
      <c r="G7" s="226" t="s">
        <v>255</v>
      </c>
      <c r="H7" s="226" t="s">
        <v>255</v>
      </c>
      <c r="J7" s="226" t="s">
        <v>553</v>
      </c>
      <c r="K7" s="226" t="s">
        <v>552</v>
      </c>
      <c r="M7" s="226" t="s">
        <v>554</v>
      </c>
    </row>
    <row r="8" spans="1:13" ht="135" x14ac:dyDescent="0.25">
      <c r="A8" s="226" t="s">
        <v>86</v>
      </c>
      <c r="C8" s="227" t="s">
        <v>516</v>
      </c>
      <c r="D8" s="227" t="s">
        <v>515</v>
      </c>
      <c r="E8" s="227" t="s">
        <v>520</v>
      </c>
      <c r="F8" s="227" t="s">
        <v>521</v>
      </c>
      <c r="G8" s="227" t="s">
        <v>523</v>
      </c>
      <c r="H8" s="227" t="s">
        <v>526</v>
      </c>
    </row>
    <row r="9" spans="1:13" ht="250.5" customHeight="1" x14ac:dyDescent="0.25">
      <c r="A9" s="226" t="s">
        <v>90</v>
      </c>
      <c r="C9" s="227" t="s">
        <v>517</v>
      </c>
      <c r="D9" s="227" t="s">
        <v>518</v>
      </c>
      <c r="E9" s="227" t="s">
        <v>519</v>
      </c>
      <c r="F9" s="227" t="s">
        <v>522</v>
      </c>
      <c r="G9" s="227" t="s">
        <v>524</v>
      </c>
      <c r="H9" s="227" t="s">
        <v>525</v>
      </c>
    </row>
    <row r="10" spans="1:13" ht="141.75" customHeight="1" x14ac:dyDescent="0.25">
      <c r="A10" s="226" t="s">
        <v>134</v>
      </c>
      <c r="C10" s="227" t="s">
        <v>256</v>
      </c>
      <c r="D10" s="227"/>
      <c r="E10" s="227" t="s">
        <v>256</v>
      </c>
      <c r="F10" s="227"/>
      <c r="G10" s="227" t="s">
        <v>257</v>
      </c>
      <c r="H10" s="227" t="s">
        <v>256</v>
      </c>
      <c r="I10" s="226" t="s">
        <v>538</v>
      </c>
    </row>
    <row r="11" spans="1:13" ht="69.75" customHeight="1" x14ac:dyDescent="0.25">
      <c r="A11" s="226" t="s">
        <v>252</v>
      </c>
      <c r="C11" s="227" t="s">
        <v>439</v>
      </c>
      <c r="D11" s="227" t="s">
        <v>439</v>
      </c>
      <c r="E11" s="227" t="s">
        <v>439</v>
      </c>
      <c r="F11" s="227" t="s">
        <v>439</v>
      </c>
      <c r="G11" s="227" t="s">
        <v>439</v>
      </c>
      <c r="H11" s="227" t="s">
        <v>439</v>
      </c>
    </row>
    <row r="12" spans="1:13" ht="123.75" customHeight="1" x14ac:dyDescent="0.25">
      <c r="A12" s="226" t="s">
        <v>162</v>
      </c>
      <c r="C12" s="226" t="s">
        <v>576</v>
      </c>
      <c r="D12" s="226" t="s">
        <v>577</v>
      </c>
      <c r="G12" s="227" t="s">
        <v>263</v>
      </c>
      <c r="H12" s="227" t="s">
        <v>566</v>
      </c>
      <c r="I12" s="227" t="s">
        <v>290</v>
      </c>
    </row>
    <row r="13" spans="1:13" x14ac:dyDescent="0.25">
      <c r="C13" s="226" t="s">
        <v>575</v>
      </c>
      <c r="D13" s="226" t="s">
        <v>574</v>
      </c>
    </row>
    <row r="15" spans="1:13" x14ac:dyDescent="0.25">
      <c r="E15" s="226" t="s">
        <v>363</v>
      </c>
    </row>
    <row r="16" spans="1:13" ht="168" customHeight="1" x14ac:dyDescent="0.25">
      <c r="E16" s="226" t="s">
        <v>382</v>
      </c>
      <c r="F16" s="226" t="s">
        <v>597</v>
      </c>
    </row>
    <row r="17" spans="1:6" ht="165" x14ac:dyDescent="0.25">
      <c r="E17" s="226" t="s">
        <v>383</v>
      </c>
      <c r="F17" s="226" t="s">
        <v>596</v>
      </c>
    </row>
    <row r="20" spans="1:6" ht="45" x14ac:dyDescent="0.25">
      <c r="A20" s="226" t="s">
        <v>297</v>
      </c>
      <c r="B20" s="226" t="s">
        <v>299</v>
      </c>
      <c r="C20" s="226" t="s">
        <v>304</v>
      </c>
      <c r="D20" s="226" t="e">
        <f>"Achtung: Laut Kommunalrichtlinie sind im Erstvorhaben maximal " &amp;#REF! &amp; " Tage für den Besuch von Weiterqualifikationen vorgesehen. Bitte korrigieren Sie Ihre Angaben."</f>
        <v>#REF!</v>
      </c>
    </row>
    <row r="23" spans="1:6" x14ac:dyDescent="0.25">
      <c r="A23" s="395" t="s">
        <v>532</v>
      </c>
    </row>
    <row r="24" spans="1:6" x14ac:dyDescent="0.25">
      <c r="A24" s="295" t="s">
        <v>342</v>
      </c>
    </row>
    <row r="25" spans="1:6" x14ac:dyDescent="0.25">
      <c r="A25" s="295" t="s">
        <v>511</v>
      </c>
    </row>
    <row r="26" spans="1:6" ht="135" x14ac:dyDescent="0.25">
      <c r="A26" s="226" t="s">
        <v>557</v>
      </c>
    </row>
    <row r="27" spans="1:6" ht="75" x14ac:dyDescent="0.25">
      <c r="A27" s="226" t="s">
        <v>433</v>
      </c>
      <c r="B27" s="226" t="s">
        <v>434</v>
      </c>
      <c r="C27" s="226" t="s">
        <v>601</v>
      </c>
    </row>
    <row r="28" spans="1:6" ht="60" x14ac:dyDescent="0.25">
      <c r="A28" s="226" t="s">
        <v>436</v>
      </c>
      <c r="B28" s="226" t="s">
        <v>567</v>
      </c>
    </row>
    <row r="29" spans="1:6" ht="60" x14ac:dyDescent="0.25">
      <c r="A29" s="226" t="s">
        <v>437</v>
      </c>
      <c r="B29" s="344" t="s">
        <v>438</v>
      </c>
    </row>
    <row r="30" spans="1:6" ht="45" x14ac:dyDescent="0.25">
      <c r="C30" s="226" t="s">
        <v>562</v>
      </c>
    </row>
    <row r="31" spans="1:6" ht="30" x14ac:dyDescent="0.25">
      <c r="C31" s="226" t="s">
        <v>647</v>
      </c>
    </row>
    <row r="33" spans="1:4" ht="45" x14ac:dyDescent="0.25">
      <c r="A33" s="226" t="s">
        <v>457</v>
      </c>
      <c r="B33" s="226" t="s">
        <v>460</v>
      </c>
      <c r="C33" s="226" t="s">
        <v>459</v>
      </c>
    </row>
    <row r="34" spans="1:4" ht="60" x14ac:dyDescent="0.25">
      <c r="A34" s="226" t="s">
        <v>458</v>
      </c>
      <c r="B34" s="226" t="s">
        <v>598</v>
      </c>
      <c r="C34" s="226" t="s">
        <v>389</v>
      </c>
      <c r="D34" s="226" t="s">
        <v>488</v>
      </c>
    </row>
    <row r="35" spans="1:4" ht="60" x14ac:dyDescent="0.25">
      <c r="B35" s="226" t="s">
        <v>528</v>
      </c>
    </row>
    <row r="36" spans="1:4" ht="30" x14ac:dyDescent="0.25">
      <c r="B36" s="226" t="s">
        <v>461</v>
      </c>
    </row>
    <row r="37" spans="1:4" ht="45" x14ac:dyDescent="0.25">
      <c r="A37" s="226" t="str">
        <f>"Bitte planen Sie die Anzahl der Arbeitstage im Umfang der beantragten Personalstellen ("&amp;menu!F115&amp;")"</f>
        <v>Bitte planen Sie die Anzahl der Arbeitstage im Umfang der beantragten Personalstellen (0)</v>
      </c>
    </row>
    <row r="39" spans="1:4" ht="90" x14ac:dyDescent="0.25">
      <c r="A39" s="226" t="s">
        <v>542</v>
      </c>
    </row>
    <row r="40" spans="1:4" ht="60" x14ac:dyDescent="0.25">
      <c r="A40" s="226" t="s">
        <v>384</v>
      </c>
    </row>
    <row r="42" spans="1:4" x14ac:dyDescent="0.25">
      <c r="A42" s="226" t="s">
        <v>548</v>
      </c>
    </row>
    <row r="43" spans="1:4" ht="105" x14ac:dyDescent="0.25">
      <c r="A43" s="226" t="s">
        <v>559</v>
      </c>
      <c r="B43" s="226" t="s">
        <v>549</v>
      </c>
      <c r="C43" s="226" t="str">
        <f>"Achtung: Für den beantragten Vorhabentyp sind maximal " &amp;menu!K139&amp;" Tage für Fach- und Informationsveranstaltungen zuwendungsfähig."</f>
        <v>Achtung: Für den beantragten Vorhabentyp sind maximal 10 Tage für Fach- und Informationsveranstaltungen zuwendungsfähig.</v>
      </c>
      <c r="D43" s="226" t="e">
        <f>"Achtung: Für den beantragten Vorhabentyp sind maximal " &amp;menu!K141&amp;" Tage für Weiterqualifizierungen zuwendungsfähig."</f>
        <v>#REF!</v>
      </c>
    </row>
    <row r="44" spans="1:4" ht="285" x14ac:dyDescent="0.25">
      <c r="A44" s="226" t="s">
        <v>638</v>
      </c>
    </row>
    <row r="45" spans="1:4" ht="75" x14ac:dyDescent="0.25">
      <c r="A45" s="226" t="s">
        <v>560</v>
      </c>
    </row>
    <row r="47" spans="1:4" ht="45" x14ac:dyDescent="0.25">
      <c r="A47" s="226" t="s">
        <v>561</v>
      </c>
    </row>
    <row r="48" spans="1:4" ht="195" x14ac:dyDescent="0.25">
      <c r="A48" s="226" t="s">
        <v>595</v>
      </c>
    </row>
  </sheetData>
  <customSheetViews>
    <customSheetView guid="{68ABA936-E0C3-4F62-AA1D-4FD1F5462098}" scale="70" state="hidden" topLeftCell="B1">
      <selection activeCell="D8" sqref="D8"/>
      <pageMargins left="0.7" right="0.7" top="0.78740157499999996" bottom="0.78740157499999996" header="0.3" footer="0.3"/>
    </customSheetView>
  </customSheetViews>
  <mergeCells count="7">
    <mergeCell ref="C7:F7"/>
    <mergeCell ref="C2:D2"/>
    <mergeCell ref="C1:F1"/>
    <mergeCell ref="E2:F2"/>
    <mergeCell ref="C4:F4"/>
    <mergeCell ref="C5:F5"/>
    <mergeCell ref="C6:F6"/>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85"/>
  <sheetViews>
    <sheetView showGridLines="0" showRowColHeaders="0" zoomScale="90" zoomScaleNormal="90" workbookViewId="0">
      <selection activeCell="E10" sqref="E10:G10"/>
    </sheetView>
  </sheetViews>
  <sheetFormatPr baseColWidth="10" defaultColWidth="11.42578125" defaultRowHeight="12" x14ac:dyDescent="0.2"/>
  <cols>
    <col min="1" max="1" width="2.28515625" style="1" customWidth="1"/>
    <col min="2" max="2" width="2.140625" style="1" customWidth="1"/>
    <col min="3" max="3" width="13.28515625" style="1" customWidth="1"/>
    <col min="4" max="4" width="9" style="1" customWidth="1"/>
    <col min="5" max="5" width="15.28515625" style="1" customWidth="1"/>
    <col min="6" max="6" width="16" style="1" customWidth="1"/>
    <col min="7" max="7" width="15.7109375" style="1" customWidth="1"/>
    <col min="8" max="8" width="10.42578125" style="1" customWidth="1"/>
    <col min="9" max="9" width="4.28515625" style="1" customWidth="1"/>
    <col min="10" max="10" width="0.85546875" style="1" customWidth="1"/>
    <col min="11" max="11" width="10.5703125" style="1" customWidth="1"/>
    <col min="12" max="12" width="2.42578125" style="1" customWidth="1"/>
    <col min="13" max="13" width="8.85546875" style="1" customWidth="1"/>
    <col min="14" max="14" width="3.85546875" style="1" customWidth="1"/>
    <col min="15" max="15" width="3.5703125" style="3" customWidth="1"/>
    <col min="16" max="16" width="2.28515625" style="3" customWidth="1"/>
    <col min="17" max="17" width="11.42578125" style="1"/>
    <col min="18" max="18" width="14.140625" style="1" customWidth="1"/>
    <col min="19" max="19" width="5.7109375" style="1" customWidth="1"/>
    <col min="20" max="20" width="12.5703125" style="1" customWidth="1"/>
    <col min="21" max="29" width="5.7109375" style="1" customWidth="1"/>
    <col min="30" max="16384" width="11.42578125" style="1"/>
  </cols>
  <sheetData>
    <row r="1" spans="1:39" ht="7.5" customHeight="1" x14ac:dyDescent="0.2">
      <c r="A1" s="417" t="s">
        <v>200</v>
      </c>
      <c r="B1" s="417"/>
      <c r="C1" s="417"/>
      <c r="D1" s="417"/>
      <c r="E1" s="417"/>
      <c r="F1" s="417"/>
      <c r="G1" s="417"/>
      <c r="H1" s="417"/>
      <c r="I1" s="417"/>
      <c r="J1" s="417"/>
      <c r="K1" s="417"/>
      <c r="L1" s="417"/>
      <c r="M1" s="417"/>
      <c r="N1" s="417"/>
      <c r="O1" s="429"/>
      <c r="P1" s="429"/>
      <c r="Q1" s="417"/>
      <c r="R1" s="417"/>
      <c r="S1" s="417"/>
      <c r="T1" s="417"/>
      <c r="U1" s="417"/>
      <c r="V1" s="417"/>
      <c r="W1" s="417"/>
      <c r="X1" s="417"/>
      <c r="Y1" s="417"/>
      <c r="Z1" s="417"/>
      <c r="AA1" s="417"/>
      <c r="AB1" s="417"/>
      <c r="AC1" s="417"/>
      <c r="AD1" s="449"/>
      <c r="AE1" s="449"/>
      <c r="AF1" s="449"/>
      <c r="AG1" s="449"/>
      <c r="AH1" s="449"/>
      <c r="AI1" s="449"/>
      <c r="AJ1" s="449"/>
      <c r="AK1" s="449"/>
      <c r="AL1" s="449"/>
      <c r="AM1" s="449"/>
    </row>
    <row r="2" spans="1:39" ht="8.25" customHeight="1" x14ac:dyDescent="0.2">
      <c r="A2" s="417"/>
      <c r="Q2" s="449"/>
      <c r="R2" s="449"/>
      <c r="S2" s="449"/>
      <c r="T2" s="449"/>
      <c r="U2" s="449"/>
      <c r="V2" s="449"/>
      <c r="W2" s="449"/>
      <c r="X2" s="449"/>
      <c r="Y2" s="449"/>
      <c r="Z2" s="449"/>
      <c r="AA2" s="449"/>
      <c r="AB2" s="449"/>
      <c r="AC2" s="449"/>
      <c r="AD2" s="449"/>
      <c r="AE2" s="449"/>
      <c r="AF2" s="449"/>
      <c r="AG2" s="449"/>
      <c r="AH2" s="449"/>
      <c r="AI2" s="449"/>
      <c r="AJ2" s="449"/>
      <c r="AK2" s="449"/>
      <c r="AL2" s="449"/>
      <c r="AM2" s="449"/>
    </row>
    <row r="3" spans="1:39" ht="17.25" customHeight="1" x14ac:dyDescent="0.2">
      <c r="A3" s="417"/>
      <c r="C3" s="744" t="s">
        <v>20</v>
      </c>
      <c r="D3" s="744"/>
      <c r="E3" s="745"/>
      <c r="F3" s="745"/>
      <c r="G3" s="745"/>
      <c r="I3" s="16"/>
      <c r="K3" s="26" t="s">
        <v>60</v>
      </c>
      <c r="O3" s="26"/>
      <c r="P3" s="26"/>
      <c r="Q3" s="449"/>
      <c r="R3" s="449"/>
      <c r="S3" s="449"/>
      <c r="T3" s="449"/>
      <c r="U3" s="449"/>
      <c r="V3" s="449"/>
      <c r="W3" s="449"/>
      <c r="X3" s="449"/>
      <c r="Y3" s="449"/>
      <c r="Z3" s="449"/>
      <c r="AA3" s="449"/>
      <c r="AB3" s="449"/>
      <c r="AC3" s="449"/>
      <c r="AD3" s="449"/>
      <c r="AE3" s="449"/>
      <c r="AF3" s="449"/>
      <c r="AG3" s="449"/>
      <c r="AH3" s="449"/>
      <c r="AI3" s="449"/>
      <c r="AJ3" s="449"/>
      <c r="AK3" s="449"/>
      <c r="AL3" s="449"/>
      <c r="AM3" s="449"/>
    </row>
    <row r="4" spans="1:39" ht="17.25" customHeight="1" x14ac:dyDescent="0.2">
      <c r="A4" s="417"/>
      <c r="C4" s="744"/>
      <c r="D4" s="744"/>
      <c r="E4" s="745"/>
      <c r="F4" s="745"/>
      <c r="G4" s="745"/>
      <c r="I4" s="144"/>
      <c r="K4" s="37" t="s">
        <v>59</v>
      </c>
      <c r="O4" s="27"/>
      <c r="P4" s="27"/>
      <c r="Q4" s="449"/>
      <c r="R4" s="449"/>
      <c r="S4" s="449"/>
      <c r="T4" s="449"/>
      <c r="U4" s="449"/>
      <c r="V4" s="449"/>
      <c r="W4" s="449"/>
      <c r="X4" s="449"/>
      <c r="Y4" s="449"/>
      <c r="Z4" s="449"/>
      <c r="AA4" s="449"/>
      <c r="AB4" s="449"/>
      <c r="AC4" s="449"/>
      <c r="AD4" s="449"/>
      <c r="AE4" s="449"/>
      <c r="AF4" s="449"/>
      <c r="AG4" s="449"/>
      <c r="AH4" s="449"/>
      <c r="AI4" s="449"/>
      <c r="AJ4" s="449"/>
      <c r="AK4" s="449"/>
      <c r="AL4" s="449"/>
      <c r="AM4" s="449"/>
    </row>
    <row r="5" spans="1:39" ht="17.25" customHeight="1" x14ac:dyDescent="0.2">
      <c r="A5" s="417"/>
      <c r="C5" s="592"/>
      <c r="D5" s="592"/>
      <c r="E5" s="592"/>
      <c r="F5" s="592"/>
      <c r="G5" s="592"/>
      <c r="I5" s="18"/>
      <c r="K5" s="37" t="s">
        <v>386</v>
      </c>
      <c r="O5" s="26"/>
      <c r="P5" s="26"/>
      <c r="Q5" s="449"/>
      <c r="R5" s="449"/>
      <c r="S5" s="449"/>
      <c r="T5" s="449"/>
      <c r="U5" s="449"/>
      <c r="V5" s="449"/>
      <c r="W5" s="449"/>
      <c r="X5" s="449"/>
      <c r="Y5" s="449"/>
      <c r="Z5" s="449"/>
      <c r="AA5" s="449"/>
      <c r="AB5" s="449"/>
      <c r="AC5" s="449"/>
      <c r="AD5" s="449"/>
      <c r="AE5" s="449"/>
      <c r="AF5" s="449"/>
      <c r="AG5" s="449"/>
      <c r="AH5" s="449"/>
      <c r="AI5" s="449"/>
      <c r="AJ5" s="449"/>
      <c r="AK5" s="449"/>
      <c r="AL5" s="449"/>
      <c r="AM5" s="449"/>
    </row>
    <row r="6" spans="1:39" ht="17.25" customHeight="1" x14ac:dyDescent="0.2">
      <c r="A6" s="417"/>
      <c r="C6" s="592"/>
      <c r="D6" s="592"/>
      <c r="E6" s="592"/>
      <c r="F6" s="592"/>
      <c r="G6" s="592"/>
      <c r="I6" s="19"/>
      <c r="K6" s="37" t="s">
        <v>46</v>
      </c>
      <c r="O6" s="26"/>
      <c r="P6" s="26"/>
      <c r="Q6" s="449"/>
      <c r="R6" s="449"/>
      <c r="S6" s="449"/>
      <c r="T6" s="449"/>
      <c r="U6" s="449"/>
      <c r="V6" s="449"/>
      <c r="W6" s="449"/>
      <c r="X6" s="449"/>
      <c r="Y6" s="449"/>
      <c r="Z6" s="449"/>
      <c r="AA6" s="449"/>
      <c r="AB6" s="449"/>
      <c r="AC6" s="449"/>
      <c r="AD6" s="449"/>
      <c r="AE6" s="449"/>
      <c r="AF6" s="449"/>
      <c r="AG6" s="449"/>
      <c r="AH6" s="449"/>
      <c r="AI6" s="449"/>
      <c r="AJ6" s="449"/>
      <c r="AK6" s="449"/>
      <c r="AL6" s="449"/>
      <c r="AM6" s="449"/>
    </row>
    <row r="7" spans="1:39" ht="17.25" customHeight="1" thickBot="1" x14ac:dyDescent="0.25">
      <c r="A7" s="417"/>
      <c r="C7" s="746" t="s">
        <v>289</v>
      </c>
      <c r="D7" s="746"/>
      <c r="E7" s="746"/>
      <c r="I7" s="21"/>
      <c r="K7" s="37" t="s">
        <v>47</v>
      </c>
      <c r="O7" s="26"/>
      <c r="P7" s="26"/>
      <c r="Q7" s="449"/>
      <c r="R7" s="449"/>
      <c r="S7" s="449"/>
      <c r="T7" s="449"/>
      <c r="U7" s="449"/>
      <c r="V7" s="449"/>
      <c r="W7" s="449"/>
      <c r="X7" s="449"/>
      <c r="Y7" s="449"/>
      <c r="Z7" s="449"/>
      <c r="AA7" s="449"/>
      <c r="AB7" s="449"/>
      <c r="AC7" s="449"/>
      <c r="AD7" s="449"/>
      <c r="AE7" s="449"/>
      <c r="AF7" s="449"/>
      <c r="AG7" s="449"/>
      <c r="AH7" s="449"/>
      <c r="AI7" s="449"/>
      <c r="AJ7" s="449"/>
      <c r="AK7" s="449"/>
      <c r="AL7" s="449"/>
      <c r="AM7" s="449"/>
    </row>
    <row r="8" spans="1:39" ht="16.5" customHeight="1" thickBot="1" x14ac:dyDescent="0.25">
      <c r="A8" s="417"/>
      <c r="C8" s="731" t="s">
        <v>602</v>
      </c>
      <c r="D8" s="732"/>
      <c r="E8" s="305" t="str">
        <f>IF(Basisdaten!I34&lt;&gt;0,Basisdaten!I34," ")</f>
        <v xml:space="preserve"> </v>
      </c>
      <c r="F8" s="33" t="s">
        <v>61</v>
      </c>
      <c r="G8" s="39" t="str">
        <f>IF(Basisdaten!L34&lt;&gt;0,Basisdaten!L34," ")</f>
        <v/>
      </c>
      <c r="H8" s="747" t="str">
        <f>IF(Basisdaten!I34="","Bitte füllen Sie das Blatt 'Basisdaten' aus.","")</f>
        <v>Bitte füllen Sie das Blatt 'Basisdaten' aus.</v>
      </c>
      <c r="I8" s="748"/>
      <c r="J8" s="748"/>
      <c r="K8" s="748"/>
      <c r="L8" s="748"/>
      <c r="M8" s="748"/>
      <c r="N8" s="748"/>
      <c r="Q8" s="449"/>
      <c r="R8" s="449"/>
      <c r="S8" s="449"/>
      <c r="T8" s="449"/>
      <c r="U8" s="449"/>
      <c r="V8" s="449"/>
      <c r="W8" s="449"/>
      <c r="X8" s="449"/>
      <c r="Y8" s="449"/>
      <c r="Z8" s="449"/>
      <c r="AA8" s="449"/>
      <c r="AB8" s="449"/>
      <c r="AC8" s="449"/>
      <c r="AD8" s="449"/>
      <c r="AE8" s="449"/>
      <c r="AF8" s="449"/>
      <c r="AG8" s="449"/>
      <c r="AH8" s="449"/>
      <c r="AI8" s="449"/>
      <c r="AJ8" s="449"/>
      <c r="AK8" s="449"/>
      <c r="AL8" s="449"/>
      <c r="AM8" s="449"/>
    </row>
    <row r="9" spans="1:39" ht="4.9000000000000004" customHeight="1" thickBot="1" x14ac:dyDescent="0.25">
      <c r="A9" s="417"/>
      <c r="C9" s="9"/>
      <c r="D9" s="9"/>
      <c r="E9" s="132"/>
      <c r="F9" s="10"/>
      <c r="G9" s="122"/>
      <c r="L9" s="26"/>
      <c r="M9" s="26"/>
      <c r="Q9" s="449"/>
      <c r="R9" s="449"/>
      <c r="S9" s="449"/>
      <c r="T9" s="449"/>
      <c r="U9" s="449"/>
      <c r="V9" s="449"/>
      <c r="W9" s="449"/>
      <c r="X9" s="449"/>
      <c r="Y9" s="449"/>
      <c r="Z9" s="449"/>
      <c r="AA9" s="449"/>
      <c r="AB9" s="449"/>
      <c r="AC9" s="449"/>
      <c r="AD9" s="449"/>
      <c r="AE9" s="449"/>
      <c r="AF9" s="449"/>
      <c r="AG9" s="449"/>
      <c r="AH9" s="449"/>
      <c r="AI9" s="449"/>
      <c r="AJ9" s="449"/>
      <c r="AK9" s="449"/>
      <c r="AL9" s="449"/>
      <c r="AM9" s="449"/>
    </row>
    <row r="10" spans="1:39" ht="16.5" customHeight="1" thickBot="1" x14ac:dyDescent="0.25">
      <c r="A10" s="417"/>
      <c r="C10" s="731" t="s">
        <v>453</v>
      </c>
      <c r="D10" s="732"/>
      <c r="E10" s="733" t="s">
        <v>454</v>
      </c>
      <c r="F10" s="733"/>
      <c r="G10" s="734"/>
      <c r="L10" s="26"/>
      <c r="M10" s="26"/>
      <c r="O10" s="480">
        <f>IF(AND(menu!U4=TRUE,E10="bitte auswählen"),1,0)</f>
        <v>0</v>
      </c>
      <c r="Q10" s="449"/>
      <c r="R10" s="449"/>
      <c r="S10" s="449"/>
      <c r="T10" s="449"/>
      <c r="U10" s="449"/>
      <c r="V10" s="449"/>
      <c r="W10" s="449"/>
      <c r="X10" s="449"/>
      <c r="Y10" s="449"/>
      <c r="Z10" s="449"/>
      <c r="AA10" s="449"/>
      <c r="AB10" s="449"/>
      <c r="AC10" s="449"/>
      <c r="AD10" s="449"/>
      <c r="AE10" s="449"/>
      <c r="AF10" s="449"/>
      <c r="AG10" s="449"/>
      <c r="AH10" s="449"/>
      <c r="AI10" s="449"/>
      <c r="AJ10" s="449"/>
      <c r="AK10" s="449"/>
      <c r="AL10" s="449"/>
      <c r="AM10" s="449"/>
    </row>
    <row r="11" spans="1:39" ht="4.9000000000000004" customHeight="1" x14ac:dyDescent="0.2">
      <c r="A11" s="417"/>
      <c r="C11" s="9"/>
      <c r="D11" s="9"/>
      <c r="E11" s="132"/>
      <c r="F11" s="10"/>
      <c r="G11" s="122"/>
      <c r="L11" s="26"/>
      <c r="M11" s="26"/>
      <c r="Q11" s="449"/>
      <c r="R11" s="449"/>
      <c r="S11" s="449"/>
      <c r="T11" s="449"/>
      <c r="U11" s="449"/>
      <c r="V11" s="449"/>
      <c r="W11" s="449"/>
      <c r="X11" s="449"/>
      <c r="Y11" s="449"/>
      <c r="Z11" s="449"/>
      <c r="AA11" s="449"/>
      <c r="AB11" s="449"/>
      <c r="AC11" s="449"/>
      <c r="AD11" s="449"/>
      <c r="AE11" s="449"/>
      <c r="AF11" s="449"/>
      <c r="AG11" s="449"/>
      <c r="AH11" s="449"/>
      <c r="AI11" s="449"/>
      <c r="AJ11" s="449"/>
      <c r="AK11" s="449"/>
      <c r="AL11" s="449"/>
      <c r="AM11" s="449"/>
    </row>
    <row r="12" spans="1:39" ht="43.5" customHeight="1" x14ac:dyDescent="0.2">
      <c r="A12" s="417"/>
      <c r="C12" s="735" t="s">
        <v>604</v>
      </c>
      <c r="D12" s="736"/>
      <c r="E12" s="736"/>
      <c r="F12" s="736"/>
      <c r="G12" s="736"/>
      <c r="H12" s="736"/>
      <c r="I12" s="736"/>
      <c r="J12" s="736"/>
      <c r="K12" s="736"/>
      <c r="L12" s="736"/>
      <c r="M12" s="736"/>
      <c r="N12" s="737"/>
      <c r="O12" s="10"/>
      <c r="Q12" s="449"/>
      <c r="R12" s="449"/>
      <c r="S12" s="449"/>
      <c r="T12" s="449"/>
      <c r="U12" s="449"/>
      <c r="V12" s="449"/>
      <c r="W12" s="449"/>
      <c r="X12" s="449"/>
      <c r="Y12" s="449"/>
      <c r="Z12" s="449"/>
      <c r="AA12" s="449"/>
      <c r="AB12" s="449"/>
      <c r="AC12" s="449"/>
      <c r="AD12" s="449"/>
      <c r="AE12" s="449"/>
      <c r="AF12" s="449"/>
      <c r="AG12" s="449"/>
      <c r="AH12" s="449"/>
      <c r="AI12" s="449"/>
      <c r="AJ12" s="449"/>
      <c r="AK12" s="449"/>
      <c r="AL12" s="449"/>
      <c r="AM12" s="449"/>
    </row>
    <row r="13" spans="1:39" ht="4.9000000000000004" customHeight="1" thickBot="1" x14ac:dyDescent="0.25">
      <c r="A13" s="417"/>
      <c r="C13" s="9"/>
      <c r="D13" s="9"/>
      <c r="E13" s="132"/>
      <c r="F13" s="10"/>
      <c r="G13" s="122"/>
      <c r="L13" s="26"/>
      <c r="M13" s="26"/>
      <c r="Q13" s="449"/>
      <c r="R13" s="449"/>
      <c r="S13" s="449"/>
      <c r="T13" s="449"/>
      <c r="U13" s="449"/>
      <c r="V13" s="449"/>
      <c r="W13" s="449"/>
      <c r="X13" s="449"/>
      <c r="Y13" s="449"/>
      <c r="Z13" s="449"/>
      <c r="AA13" s="449"/>
      <c r="AB13" s="449"/>
      <c r="AC13" s="449"/>
      <c r="AD13" s="449"/>
      <c r="AE13" s="449"/>
      <c r="AF13" s="449"/>
      <c r="AG13" s="449"/>
      <c r="AH13" s="449"/>
      <c r="AI13" s="449"/>
      <c r="AJ13" s="449"/>
      <c r="AK13" s="449"/>
      <c r="AL13" s="449"/>
      <c r="AM13" s="449"/>
    </row>
    <row r="14" spans="1:39" ht="39" customHeight="1" thickBot="1" x14ac:dyDescent="0.25">
      <c r="A14" s="417"/>
      <c r="C14" s="297"/>
      <c r="D14" s="738" t="str">
        <f>IF(Personal!E10=menu!A126,Texte!C33,Texte!C34)</f>
        <v>Wir bestätigen, dass bei der Stellenausschreibung ausgewiesen wurde/wird, dass die Besetzung nur bei Bewilligung der beantragten Zuwendung erfolgt.</v>
      </c>
      <c r="E14" s="738"/>
      <c r="F14" s="738"/>
      <c r="G14" s="738"/>
      <c r="H14" s="738"/>
      <c r="I14" s="738"/>
      <c r="J14" s="738"/>
      <c r="K14" s="738"/>
      <c r="L14" s="738"/>
      <c r="M14" s="738"/>
      <c r="N14" s="739"/>
      <c r="O14" s="480">
        <f>IF(AND(E8&lt;&gt;"",menu!B45=FALSE),1,0)</f>
        <v>1</v>
      </c>
      <c r="Q14" s="449"/>
      <c r="R14" s="449"/>
      <c r="S14" s="449"/>
      <c r="T14" s="449"/>
      <c r="U14" s="449"/>
      <c r="V14" s="449"/>
      <c r="W14" s="449"/>
      <c r="X14" s="449"/>
      <c r="Y14" s="449"/>
      <c r="Z14" s="449"/>
      <c r="AA14" s="449"/>
      <c r="AB14" s="449"/>
      <c r="AC14" s="449"/>
      <c r="AD14" s="449"/>
      <c r="AE14" s="449"/>
      <c r="AF14" s="449"/>
      <c r="AG14" s="449"/>
      <c r="AH14" s="449"/>
      <c r="AI14" s="449"/>
      <c r="AJ14" s="449"/>
      <c r="AK14" s="449"/>
      <c r="AL14" s="449"/>
      <c r="AM14" s="449"/>
    </row>
    <row r="15" spans="1:39" ht="4.9000000000000004" customHeight="1" thickBot="1" x14ac:dyDescent="0.25">
      <c r="A15" s="417"/>
      <c r="Q15" s="449"/>
      <c r="R15" s="449"/>
      <c r="S15" s="449"/>
      <c r="T15" s="449"/>
      <c r="U15" s="449"/>
      <c r="V15" s="449"/>
      <c r="W15" s="449"/>
      <c r="X15" s="449"/>
      <c r="Y15" s="449"/>
      <c r="Z15" s="449"/>
      <c r="AA15" s="449"/>
      <c r="AB15" s="449"/>
      <c r="AC15" s="449"/>
      <c r="AD15" s="449"/>
      <c r="AE15" s="449"/>
      <c r="AF15" s="449"/>
      <c r="AG15" s="449"/>
      <c r="AH15" s="449"/>
      <c r="AI15" s="449"/>
      <c r="AJ15" s="449"/>
      <c r="AK15" s="449"/>
      <c r="AL15" s="449"/>
      <c r="AM15" s="449"/>
    </row>
    <row r="16" spans="1:39" ht="40.5" customHeight="1" thickBot="1" x14ac:dyDescent="0.25">
      <c r="A16" s="417"/>
      <c r="C16" s="297"/>
      <c r="D16" s="738" t="str">
        <f>IF(Personal!E10=menu!A126,Texte!B33,Texte!B34)</f>
        <v xml:space="preserve">Wir bestätigen, dass es sich bei der/den beantragten Projektstelle(n) um zusätzlich geschaffene und auf den Förderzeitraum befristete Projektstelle(n) handelt, welche öffentlich ausgeschrieben wird/werden.
Zuwendungsfähig sind nur zusätzlich entstehende Personalausgaben. </v>
      </c>
      <c r="E16" s="738"/>
      <c r="F16" s="738"/>
      <c r="G16" s="738"/>
      <c r="H16" s="738"/>
      <c r="I16" s="738"/>
      <c r="J16" s="738"/>
      <c r="K16" s="738"/>
      <c r="L16" s="738"/>
      <c r="M16" s="738"/>
      <c r="N16" s="739"/>
      <c r="O16" s="480">
        <f>IF(AND(E8&lt;&gt;"",menu!B46=FALSE),1,0)</f>
        <v>1</v>
      </c>
      <c r="Q16" s="449"/>
      <c r="R16" s="449"/>
      <c r="S16" s="449"/>
      <c r="T16" s="449"/>
      <c r="U16" s="449"/>
      <c r="V16" s="449"/>
      <c r="W16" s="449"/>
      <c r="X16" s="449"/>
      <c r="Y16" s="449"/>
      <c r="Z16" s="449"/>
      <c r="AA16" s="449"/>
      <c r="AB16" s="449"/>
      <c r="AC16" s="449"/>
      <c r="AD16" s="449"/>
      <c r="AE16" s="449"/>
      <c r="AF16" s="449"/>
      <c r="AG16" s="449"/>
      <c r="AH16" s="449"/>
      <c r="AI16" s="449"/>
      <c r="AJ16" s="449"/>
      <c r="AK16" s="449"/>
      <c r="AL16" s="449"/>
      <c r="AM16" s="449"/>
    </row>
    <row r="17" spans="1:39" ht="4.9000000000000004" customHeight="1" thickBot="1" x14ac:dyDescent="0.25">
      <c r="A17" s="417"/>
      <c r="Q17" s="449"/>
      <c r="R17" s="449"/>
      <c r="S17" s="449"/>
      <c r="T17" s="449"/>
      <c r="U17" s="449"/>
      <c r="V17" s="449"/>
      <c r="W17" s="449"/>
      <c r="X17" s="449"/>
      <c r="Y17" s="449"/>
      <c r="Z17" s="449"/>
      <c r="AA17" s="449"/>
      <c r="AB17" s="449"/>
      <c r="AC17" s="449"/>
      <c r="AD17" s="449"/>
      <c r="AE17" s="449"/>
      <c r="AF17" s="449"/>
      <c r="AG17" s="449"/>
      <c r="AH17" s="449"/>
      <c r="AI17" s="449"/>
      <c r="AJ17" s="449"/>
      <c r="AK17" s="449"/>
      <c r="AL17" s="449"/>
      <c r="AM17" s="449"/>
    </row>
    <row r="18" spans="1:39" ht="16.5" customHeight="1" x14ac:dyDescent="0.2">
      <c r="A18" s="417"/>
      <c r="C18" s="178"/>
      <c r="D18" s="740" t="s">
        <v>513</v>
      </c>
      <c r="E18" s="740"/>
      <c r="F18" s="740"/>
      <c r="G18" s="740"/>
      <c r="H18" s="740"/>
      <c r="I18" s="740"/>
      <c r="J18" s="740"/>
      <c r="K18" s="740"/>
      <c r="L18" s="740"/>
      <c r="M18" s="740"/>
      <c r="N18" s="741"/>
      <c r="O18" s="480">
        <f>IF(AND(E8&lt;&gt;"",menu!B44=FALSE),1,0)</f>
        <v>1</v>
      </c>
      <c r="P18" s="6"/>
      <c r="Q18" s="449"/>
      <c r="R18" s="449"/>
      <c r="S18" s="449"/>
      <c r="T18" s="449"/>
      <c r="U18" s="449"/>
      <c r="V18" s="449"/>
      <c r="W18" s="449"/>
      <c r="X18" s="449"/>
      <c r="Y18" s="449"/>
      <c r="Z18" s="449"/>
      <c r="AA18" s="449"/>
      <c r="AB18" s="449"/>
      <c r="AC18" s="449"/>
      <c r="AD18" s="449"/>
      <c r="AE18" s="449"/>
      <c r="AF18" s="449"/>
      <c r="AG18" s="449"/>
      <c r="AH18" s="449"/>
      <c r="AI18" s="449"/>
      <c r="AJ18" s="449"/>
      <c r="AK18" s="449"/>
      <c r="AL18" s="449"/>
      <c r="AM18" s="449"/>
    </row>
    <row r="19" spans="1:39" ht="16.5" customHeight="1" thickBot="1" x14ac:dyDescent="0.25">
      <c r="A19" s="417"/>
      <c r="C19" s="179"/>
      <c r="D19" s="742"/>
      <c r="E19" s="742"/>
      <c r="F19" s="742"/>
      <c r="G19" s="742"/>
      <c r="H19" s="742"/>
      <c r="I19" s="742"/>
      <c r="J19" s="742"/>
      <c r="K19" s="742"/>
      <c r="L19" s="742"/>
      <c r="M19" s="742"/>
      <c r="N19" s="743"/>
      <c r="O19" s="480"/>
      <c r="P19" s="6"/>
      <c r="Q19" s="449"/>
      <c r="R19" s="449"/>
      <c r="S19" s="449"/>
      <c r="T19" s="449"/>
      <c r="U19" s="449"/>
      <c r="V19" s="449"/>
      <c r="W19" s="449"/>
      <c r="X19" s="449"/>
      <c r="Y19" s="449"/>
      <c r="Z19" s="449"/>
      <c r="AA19" s="449"/>
      <c r="AB19" s="449"/>
      <c r="AC19" s="449"/>
      <c r="AD19" s="449"/>
      <c r="AE19" s="449"/>
      <c r="AF19" s="449"/>
      <c r="AG19" s="449"/>
      <c r="AH19" s="449"/>
      <c r="AI19" s="449"/>
      <c r="AJ19" s="449"/>
      <c r="AK19" s="449"/>
      <c r="AL19" s="449"/>
      <c r="AM19" s="449"/>
    </row>
    <row r="20" spans="1:39" ht="4.9000000000000004" customHeight="1" x14ac:dyDescent="0.2">
      <c r="A20" s="417"/>
      <c r="C20" s="9"/>
      <c r="D20" s="9"/>
      <c r="E20" s="53"/>
      <c r="F20" s="54"/>
      <c r="G20" s="54"/>
      <c r="H20" s="55"/>
      <c r="I20" s="55"/>
      <c r="J20" s="55"/>
      <c r="K20" s="55"/>
      <c r="L20" s="55"/>
      <c r="M20" s="55"/>
      <c r="N20" s="47"/>
      <c r="O20" s="6"/>
      <c r="P20" s="6"/>
      <c r="Q20" s="449"/>
      <c r="R20" s="449"/>
      <c r="S20" s="449"/>
      <c r="T20" s="449"/>
      <c r="U20" s="449"/>
      <c r="V20" s="449"/>
      <c r="W20" s="449"/>
      <c r="X20" s="449"/>
      <c r="Y20" s="449"/>
      <c r="Z20" s="449"/>
      <c r="AA20" s="449"/>
      <c r="AB20" s="449"/>
      <c r="AC20" s="449"/>
      <c r="AD20" s="449"/>
      <c r="AE20" s="449"/>
      <c r="AF20" s="449"/>
      <c r="AG20" s="449"/>
      <c r="AH20" s="449"/>
      <c r="AI20" s="449"/>
      <c r="AJ20" s="449"/>
      <c r="AK20" s="449"/>
      <c r="AL20" s="449"/>
      <c r="AM20" s="449"/>
    </row>
    <row r="21" spans="1:39" ht="13.5" thickBot="1" x14ac:dyDescent="0.25">
      <c r="A21" s="417"/>
      <c r="C21" s="724" t="s">
        <v>615</v>
      </c>
      <c r="D21" s="724"/>
      <c r="E21" s="724"/>
      <c r="G21" s="3"/>
      <c r="H21" s="3"/>
      <c r="I21" s="3"/>
      <c r="J21" s="3"/>
      <c r="K21" s="3"/>
      <c r="L21" s="3"/>
      <c r="M21" s="3"/>
      <c r="N21" s="17"/>
      <c r="Q21" s="429"/>
      <c r="R21" s="429"/>
      <c r="S21" s="417"/>
      <c r="T21" s="417"/>
      <c r="U21" s="417"/>
      <c r="V21" s="417"/>
      <c r="W21" s="449"/>
      <c r="X21" s="449"/>
      <c r="Y21" s="449"/>
      <c r="Z21" s="449"/>
      <c r="AA21" s="449"/>
      <c r="AB21" s="449"/>
      <c r="AC21" s="449"/>
      <c r="AD21" s="449"/>
      <c r="AE21" s="449"/>
      <c r="AF21" s="449"/>
      <c r="AG21" s="449"/>
      <c r="AH21" s="449"/>
      <c r="AI21" s="449"/>
      <c r="AJ21" s="449"/>
      <c r="AK21" s="449"/>
      <c r="AL21" s="449"/>
      <c r="AM21" s="449"/>
    </row>
    <row r="22" spans="1:39" ht="22.5" customHeight="1" thickBot="1" x14ac:dyDescent="0.25">
      <c r="A22" s="417"/>
      <c r="C22" s="139"/>
      <c r="D22" s="485"/>
      <c r="E22" s="486" t="s">
        <v>0</v>
      </c>
      <c r="F22" s="487" t="s">
        <v>175</v>
      </c>
      <c r="G22" s="488" t="s">
        <v>1</v>
      </c>
      <c r="H22" s="3"/>
      <c r="I22" s="3"/>
      <c r="J22" s="3"/>
      <c r="K22" s="3"/>
      <c r="L22" s="3"/>
      <c r="M22" s="3"/>
      <c r="N22" s="3"/>
      <c r="O22" s="5"/>
      <c r="P22" s="5"/>
      <c r="Q22" s="429"/>
      <c r="R22" s="449"/>
      <c r="S22" s="449"/>
      <c r="T22" s="449"/>
      <c r="U22" s="449"/>
      <c r="V22" s="449"/>
      <c r="W22" s="449"/>
      <c r="X22" s="449"/>
      <c r="Y22" s="449"/>
      <c r="Z22" s="449"/>
      <c r="AA22" s="449"/>
      <c r="AB22" s="449"/>
      <c r="AC22" s="449"/>
      <c r="AD22" s="449"/>
      <c r="AE22" s="449"/>
      <c r="AF22" s="449"/>
      <c r="AG22" s="449"/>
      <c r="AH22" s="449"/>
      <c r="AI22" s="449"/>
      <c r="AJ22" s="449"/>
      <c r="AK22" s="449"/>
      <c r="AL22" s="449"/>
      <c r="AM22" s="449"/>
    </row>
    <row r="23" spans="1:39" ht="16.5" customHeight="1" x14ac:dyDescent="0.2">
      <c r="A23" s="417"/>
      <c r="C23" s="725" t="str">
        <f>"Personalstelle 1"&amp;IF(E35&lt;&gt;""," ("&amp;Personalausgaben!W20&amp;" Mt.)","")</f>
        <v>Personalstelle 1</v>
      </c>
      <c r="D23" s="726"/>
      <c r="E23" s="489" t="s">
        <v>64</v>
      </c>
      <c r="F23" s="489" t="s">
        <v>64</v>
      </c>
      <c r="G23" s="490"/>
      <c r="H23" s="3"/>
      <c r="I23" s="3"/>
      <c r="J23" s="3"/>
      <c r="K23" s="3"/>
      <c r="L23" s="3"/>
      <c r="M23" s="3"/>
      <c r="N23" s="3"/>
      <c r="O23" s="480">
        <f>IF(OR(E23="bitte auswählen",F23="bitte auswählen",G23=""),1,0)</f>
        <v>1</v>
      </c>
      <c r="P23" s="6"/>
      <c r="Q23" s="429"/>
      <c r="R23" s="449"/>
      <c r="S23" s="449"/>
      <c r="T23" s="449"/>
      <c r="U23" s="449"/>
      <c r="V23" s="449"/>
      <c r="W23" s="449"/>
      <c r="X23" s="449"/>
      <c r="Y23" s="449"/>
      <c r="Z23" s="449"/>
      <c r="AA23" s="449"/>
      <c r="AB23" s="449"/>
      <c r="AC23" s="449"/>
      <c r="AD23" s="449"/>
      <c r="AE23" s="449"/>
      <c r="AF23" s="449"/>
      <c r="AG23" s="449"/>
      <c r="AH23" s="449"/>
      <c r="AI23" s="449"/>
      <c r="AJ23" s="449"/>
      <c r="AK23" s="449"/>
      <c r="AL23" s="449"/>
      <c r="AM23" s="449"/>
    </row>
    <row r="24" spans="1:39" ht="16.5" customHeight="1" x14ac:dyDescent="0.2">
      <c r="A24" s="417"/>
      <c r="C24" s="727" t="str">
        <f>IF(E36&lt;&gt;"","Personalstelle 2 ("&amp;Personalausgaben!W21&amp;" Mt.)","ggf. Personalstelle 2")</f>
        <v>ggf. Personalstelle 2</v>
      </c>
      <c r="D24" s="728"/>
      <c r="E24" s="489" t="s">
        <v>64</v>
      </c>
      <c r="F24" s="489" t="s">
        <v>64</v>
      </c>
      <c r="G24" s="490"/>
      <c r="H24" s="3"/>
      <c r="I24" s="3"/>
      <c r="J24" s="3"/>
      <c r="K24" s="3"/>
      <c r="L24" s="3"/>
      <c r="M24" s="3"/>
      <c r="N24" s="3"/>
      <c r="O24" s="480">
        <f>IF(AND(E24&lt;&gt;"bitte auswählen",OR(F24="bitte auswählen",G24="")),1,0)</f>
        <v>0</v>
      </c>
      <c r="P24" s="6"/>
      <c r="Q24" s="429"/>
      <c r="R24" s="449"/>
      <c r="S24" s="449"/>
      <c r="T24" s="449"/>
      <c r="U24" s="449"/>
      <c r="V24" s="449"/>
      <c r="W24" s="449"/>
      <c r="X24" s="449"/>
      <c r="Y24" s="449"/>
      <c r="Z24" s="449"/>
      <c r="AA24" s="449"/>
      <c r="AB24" s="449"/>
      <c r="AC24" s="449"/>
      <c r="AD24" s="449"/>
      <c r="AE24" s="449"/>
      <c r="AF24" s="449"/>
      <c r="AG24" s="449"/>
      <c r="AH24" s="449"/>
      <c r="AI24" s="449"/>
      <c r="AJ24" s="449"/>
      <c r="AK24" s="449"/>
      <c r="AL24" s="449"/>
      <c r="AM24" s="449"/>
    </row>
    <row r="25" spans="1:39" ht="16.5" customHeight="1" x14ac:dyDescent="0.2">
      <c r="A25" s="417"/>
      <c r="C25" s="727" t="str">
        <f>IF(E37&lt;&gt;"","Personalstelle 3 ("&amp;Personalausgaben!W22&amp;" Mt.)","ggf. Personalstelle 3")</f>
        <v>ggf. Personalstelle 3</v>
      </c>
      <c r="D25" s="728"/>
      <c r="E25" s="489" t="s">
        <v>64</v>
      </c>
      <c r="F25" s="489" t="s">
        <v>64</v>
      </c>
      <c r="G25" s="490"/>
      <c r="H25" s="3"/>
      <c r="I25" s="3"/>
      <c r="J25" s="3"/>
      <c r="K25" s="3"/>
      <c r="L25" s="3"/>
      <c r="M25" s="3"/>
      <c r="N25" s="3"/>
      <c r="O25" s="480">
        <f>IF(AND(E25&lt;&gt;"bitte auswählen",OR(F25="bitte auswählen",G25="")),1,0)</f>
        <v>0</v>
      </c>
      <c r="P25" s="6"/>
      <c r="Q25" s="429"/>
      <c r="R25" s="449"/>
      <c r="S25" s="449"/>
      <c r="T25" s="449"/>
      <c r="U25" s="449"/>
      <c r="V25" s="449"/>
      <c r="W25" s="449"/>
      <c r="X25" s="449"/>
      <c r="Y25" s="449"/>
      <c r="Z25" s="449"/>
      <c r="AA25" s="449"/>
      <c r="AB25" s="449"/>
      <c r="AC25" s="449"/>
      <c r="AD25" s="449"/>
      <c r="AE25" s="449"/>
      <c r="AF25" s="449"/>
      <c r="AG25" s="449"/>
      <c r="AH25" s="449"/>
      <c r="AI25" s="449"/>
      <c r="AJ25" s="449"/>
      <c r="AK25" s="449"/>
      <c r="AL25" s="449"/>
      <c r="AM25" s="449"/>
    </row>
    <row r="26" spans="1:39" ht="16.5" customHeight="1" thickBot="1" x14ac:dyDescent="0.25">
      <c r="A26" s="417"/>
      <c r="C26" s="729" t="str">
        <f>IF(E38&lt;&gt;"","Personalstelle 4 ("&amp;Personalausgaben!W23&amp;" Mt.)","ggf. Personalstelle 4")</f>
        <v>ggf. Personalstelle 4</v>
      </c>
      <c r="D26" s="730"/>
      <c r="E26" s="491" t="s">
        <v>64</v>
      </c>
      <c r="F26" s="491" t="s">
        <v>64</v>
      </c>
      <c r="G26" s="492"/>
      <c r="H26" s="3"/>
      <c r="I26" s="3"/>
      <c r="J26" s="3"/>
      <c r="K26" s="3"/>
      <c r="L26" s="3"/>
      <c r="M26" s="3"/>
      <c r="N26" s="3"/>
      <c r="O26" s="480">
        <f>IF(AND(E26&lt;&gt;"bitte auswählen",OR(F26="bitte auswählen",G26="")),1,0)</f>
        <v>0</v>
      </c>
      <c r="P26" s="6"/>
      <c r="Q26" s="429"/>
      <c r="R26" s="449"/>
      <c r="S26" s="449"/>
      <c r="T26" s="449"/>
      <c r="U26" s="449"/>
      <c r="V26" s="449"/>
      <c r="W26" s="449"/>
      <c r="X26" s="449"/>
      <c r="Y26" s="449"/>
      <c r="Z26" s="449"/>
      <c r="AA26" s="449"/>
      <c r="AB26" s="449"/>
      <c r="AC26" s="449"/>
      <c r="AD26" s="449"/>
      <c r="AE26" s="449"/>
      <c r="AF26" s="449"/>
      <c r="AG26" s="449"/>
      <c r="AH26" s="449"/>
      <c r="AI26" s="449"/>
      <c r="AJ26" s="449"/>
      <c r="AK26" s="449"/>
      <c r="AL26" s="449"/>
      <c r="AM26" s="449"/>
    </row>
    <row r="27" spans="1:39" ht="13.5" customHeight="1" x14ac:dyDescent="0.2">
      <c r="A27" s="417"/>
      <c r="C27" s="9"/>
      <c r="D27" s="9"/>
      <c r="E27" s="53"/>
      <c r="F27" s="54"/>
      <c r="G27" s="54"/>
      <c r="H27" s="55"/>
      <c r="I27" s="55"/>
      <c r="J27" s="55"/>
      <c r="K27" s="55"/>
      <c r="L27" s="55"/>
      <c r="M27" s="55"/>
      <c r="N27" s="47"/>
      <c r="O27" s="6"/>
      <c r="P27" s="6"/>
      <c r="Q27" s="449"/>
      <c r="R27" s="449"/>
      <c r="S27" s="449"/>
      <c r="T27" s="449"/>
      <c r="U27" s="449"/>
      <c r="V27" s="449"/>
      <c r="W27" s="449"/>
      <c r="X27" s="449"/>
      <c r="Y27" s="449"/>
      <c r="Z27" s="449"/>
      <c r="AA27" s="449"/>
      <c r="AB27" s="449"/>
      <c r="AC27" s="449"/>
      <c r="AD27" s="449"/>
      <c r="AE27" s="449"/>
      <c r="AF27" s="449"/>
      <c r="AG27" s="449"/>
      <c r="AH27" s="449"/>
      <c r="AI27" s="449"/>
      <c r="AJ27" s="449"/>
      <c r="AK27" s="449"/>
      <c r="AL27" s="449"/>
      <c r="AM27" s="449"/>
    </row>
    <row r="28" spans="1:39" ht="16.5" customHeight="1" thickBot="1" x14ac:dyDescent="0.25">
      <c r="A28" s="417"/>
      <c r="C28" s="721" t="s">
        <v>641</v>
      </c>
      <c r="D28" s="721"/>
      <c r="E28" s="721"/>
      <c r="F28" s="721"/>
      <c r="G28" s="721"/>
      <c r="H28" s="721"/>
      <c r="I28" s="721"/>
      <c r="J28" s="721"/>
      <c r="K28" s="721"/>
      <c r="L28" s="721"/>
      <c r="M28" s="721"/>
      <c r="N28" s="721"/>
      <c r="O28" s="6"/>
      <c r="P28" s="6"/>
      <c r="Q28" s="449"/>
      <c r="R28" s="449"/>
      <c r="S28" s="449"/>
      <c r="T28" s="449"/>
      <c r="U28" s="449"/>
      <c r="V28" s="449"/>
      <c r="W28" s="449"/>
      <c r="X28" s="449"/>
      <c r="Y28" s="449"/>
      <c r="Z28" s="449"/>
      <c r="AA28" s="449"/>
      <c r="AB28" s="449"/>
      <c r="AC28" s="449"/>
      <c r="AD28" s="449"/>
      <c r="AE28" s="449"/>
      <c r="AF28" s="449"/>
      <c r="AG28" s="449"/>
      <c r="AH28" s="449"/>
      <c r="AI28" s="449"/>
      <c r="AJ28" s="449"/>
      <c r="AK28" s="449"/>
      <c r="AL28" s="449"/>
      <c r="AM28" s="449"/>
    </row>
    <row r="29" spans="1:39" ht="22.5" customHeight="1" thickBot="1" x14ac:dyDescent="0.25">
      <c r="A29" s="417"/>
      <c r="C29" s="493"/>
      <c r="D29" s="494"/>
      <c r="E29" s="495" t="s">
        <v>639</v>
      </c>
      <c r="F29" s="496" t="s">
        <v>640</v>
      </c>
      <c r="G29" s="718"/>
      <c r="H29" s="718"/>
      <c r="I29" s="497"/>
      <c r="J29" s="497"/>
      <c r="K29" s="497"/>
      <c r="L29" s="497"/>
      <c r="M29" s="497"/>
      <c r="N29" s="497"/>
      <c r="O29" s="6"/>
      <c r="P29" s="6"/>
      <c r="Q29" s="449"/>
      <c r="R29" s="449"/>
      <c r="S29" s="449"/>
      <c r="T29" s="449"/>
      <c r="U29" s="449"/>
      <c r="V29" s="449"/>
      <c r="W29" s="449"/>
      <c r="X29" s="449"/>
      <c r="Y29" s="449"/>
      <c r="Z29" s="449"/>
      <c r="AA29" s="449"/>
      <c r="AB29" s="449"/>
      <c r="AC29" s="449"/>
      <c r="AD29" s="449"/>
      <c r="AE29" s="449"/>
      <c r="AF29" s="449"/>
      <c r="AG29" s="449"/>
      <c r="AH29" s="449"/>
      <c r="AI29" s="449"/>
      <c r="AJ29" s="449"/>
      <c r="AK29" s="449"/>
      <c r="AL29" s="449"/>
      <c r="AM29" s="449"/>
    </row>
    <row r="30" spans="1:39" ht="16.5" customHeight="1" x14ac:dyDescent="0.2">
      <c r="A30" s="417"/>
      <c r="B30" s="34"/>
      <c r="C30" s="719" t="s">
        <v>275</v>
      </c>
      <c r="D30" s="720"/>
      <c r="E30" s="498"/>
      <c r="F30" s="499"/>
      <c r="G30" s="721"/>
      <c r="H30" s="721"/>
      <c r="I30" s="497"/>
      <c r="J30" s="497"/>
      <c r="K30" s="497"/>
      <c r="L30" s="497"/>
      <c r="M30" s="497"/>
      <c r="N30" s="497"/>
      <c r="O30" s="6"/>
      <c r="P30" s="6"/>
      <c r="Q30" s="449"/>
      <c r="R30" s="449"/>
      <c r="S30" s="449"/>
      <c r="T30" s="449"/>
      <c r="U30" s="449"/>
      <c r="V30" s="449"/>
      <c r="W30" s="449"/>
      <c r="X30" s="449"/>
      <c r="Y30" s="449"/>
      <c r="Z30" s="449"/>
      <c r="AA30" s="449"/>
      <c r="AB30" s="449"/>
      <c r="AC30" s="449"/>
      <c r="AD30" s="449"/>
      <c r="AE30" s="449"/>
      <c r="AF30" s="449"/>
      <c r="AG30" s="449"/>
      <c r="AH30" s="449"/>
      <c r="AI30" s="449"/>
      <c r="AJ30" s="449"/>
      <c r="AK30" s="449"/>
      <c r="AL30" s="449"/>
      <c r="AM30" s="449"/>
    </row>
    <row r="31" spans="1:39" ht="16.5" customHeight="1" thickBot="1" x14ac:dyDescent="0.25">
      <c r="A31" s="417"/>
      <c r="B31" s="34"/>
      <c r="C31" s="722" t="s">
        <v>276</v>
      </c>
      <c r="D31" s="723"/>
      <c r="E31" s="500"/>
      <c r="F31" s="501"/>
      <c r="G31" s="721"/>
      <c r="H31" s="721"/>
      <c r="I31" s="497"/>
      <c r="J31" s="497"/>
      <c r="K31" s="497"/>
      <c r="L31" s="497"/>
      <c r="M31" s="497"/>
      <c r="N31" s="497"/>
      <c r="O31" s="6"/>
      <c r="P31" s="6"/>
      <c r="Q31" s="449"/>
      <c r="R31" s="449"/>
      <c r="S31" s="449"/>
      <c r="T31" s="449"/>
      <c r="U31" s="449"/>
      <c r="V31" s="449"/>
      <c r="W31" s="449"/>
      <c r="X31" s="449"/>
      <c r="Y31" s="449"/>
      <c r="Z31" s="449"/>
      <c r="AA31" s="449"/>
      <c r="AB31" s="449"/>
      <c r="AC31" s="449"/>
      <c r="AD31" s="449"/>
      <c r="AE31" s="449"/>
      <c r="AF31" s="449"/>
      <c r="AG31" s="449"/>
      <c r="AH31" s="449"/>
      <c r="AI31" s="449"/>
      <c r="AJ31" s="449"/>
      <c r="AK31" s="449"/>
      <c r="AL31" s="449"/>
      <c r="AM31" s="449"/>
    </row>
    <row r="32" spans="1:39" ht="4.5" customHeight="1" x14ac:dyDescent="0.2">
      <c r="A32" s="417"/>
      <c r="C32" s="48"/>
      <c r="D32" s="48"/>
      <c r="E32" s="48"/>
      <c r="F32" s="48"/>
      <c r="G32" s="48"/>
      <c r="H32" s="48"/>
      <c r="I32" s="48"/>
      <c r="J32" s="48"/>
      <c r="K32" s="48"/>
      <c r="L32" s="48"/>
      <c r="M32" s="48"/>
      <c r="Q32" s="449"/>
      <c r="R32" s="449"/>
      <c r="S32" s="449"/>
      <c r="T32" s="449"/>
      <c r="U32" s="449"/>
      <c r="V32" s="449"/>
      <c r="W32" s="449"/>
      <c r="X32" s="449"/>
      <c r="Y32" s="449"/>
      <c r="Z32" s="449"/>
      <c r="AA32" s="449"/>
      <c r="AB32" s="449"/>
      <c r="AC32" s="449"/>
      <c r="AD32" s="449"/>
      <c r="AE32" s="449"/>
      <c r="AF32" s="449"/>
      <c r="AG32" s="449"/>
      <c r="AH32" s="449"/>
      <c r="AI32" s="449"/>
      <c r="AJ32" s="449"/>
      <c r="AK32" s="449"/>
      <c r="AL32" s="449"/>
      <c r="AM32" s="449"/>
    </row>
    <row r="33" spans="1:39" ht="75.75" customHeight="1" x14ac:dyDescent="0.2">
      <c r="A33" s="417"/>
      <c r="C33" s="694" t="s">
        <v>649</v>
      </c>
      <c r="D33" s="695"/>
      <c r="E33" s="695"/>
      <c r="F33" s="695"/>
      <c r="G33" s="695"/>
      <c r="H33" s="695"/>
      <c r="I33" s="695"/>
      <c r="J33" s="695"/>
      <c r="K33" s="695"/>
      <c r="L33" s="695"/>
      <c r="M33" s="695"/>
      <c r="N33" s="696"/>
      <c r="Q33" s="449"/>
      <c r="R33" s="449"/>
      <c r="S33" s="449"/>
      <c r="T33" s="449"/>
      <c r="U33" s="449"/>
      <c r="V33" s="449"/>
      <c r="W33" s="449"/>
      <c r="X33" s="449"/>
      <c r="Y33" s="449"/>
      <c r="Z33" s="449"/>
      <c r="AA33" s="449"/>
      <c r="AB33" s="449"/>
      <c r="AC33" s="449"/>
      <c r="AD33" s="449"/>
      <c r="AE33" s="449"/>
      <c r="AF33" s="449"/>
      <c r="AG33" s="449"/>
      <c r="AH33" s="449"/>
      <c r="AI33" s="449"/>
      <c r="AJ33" s="449"/>
      <c r="AK33" s="449"/>
      <c r="AL33" s="449"/>
      <c r="AM33" s="449"/>
    </row>
    <row r="34" spans="1:39" ht="6" customHeight="1" thickBot="1" x14ac:dyDescent="0.25">
      <c r="A34" s="417"/>
      <c r="Q34" s="449"/>
      <c r="R34" s="449"/>
      <c r="S34" s="449"/>
      <c r="T34" s="449"/>
      <c r="U34" s="449"/>
      <c r="V34" s="449"/>
      <c r="W34" s="449"/>
      <c r="X34" s="449"/>
      <c r="Y34" s="449"/>
      <c r="Z34" s="449"/>
      <c r="AA34" s="449"/>
      <c r="AB34" s="449"/>
      <c r="AC34" s="449"/>
      <c r="AD34" s="449"/>
      <c r="AE34" s="449"/>
      <c r="AF34" s="449"/>
      <c r="AG34" s="449"/>
      <c r="AH34" s="449"/>
      <c r="AI34" s="449"/>
      <c r="AJ34" s="449"/>
      <c r="AK34" s="449"/>
      <c r="AL34" s="449"/>
      <c r="AM34" s="449"/>
    </row>
    <row r="35" spans="1:39" ht="16.5" customHeight="1" x14ac:dyDescent="0.2">
      <c r="A35" s="417"/>
      <c r="C35" s="697" t="s">
        <v>65</v>
      </c>
      <c r="D35" s="698"/>
      <c r="E35" s="698"/>
      <c r="F35" s="698"/>
      <c r="G35" s="698"/>
      <c r="H35" s="703" t="s">
        <v>74</v>
      </c>
      <c r="I35" s="704"/>
      <c r="J35" s="497"/>
      <c r="K35" s="705" t="s">
        <v>71</v>
      </c>
      <c r="L35" s="706"/>
      <c r="M35" s="706"/>
      <c r="N35" s="707"/>
      <c r="Q35" s="449"/>
      <c r="R35" s="449"/>
      <c r="S35" s="449"/>
      <c r="T35" s="449"/>
      <c r="U35" s="449"/>
      <c r="V35" s="449"/>
      <c r="W35" s="449"/>
      <c r="X35" s="449"/>
      <c r="Y35" s="449"/>
      <c r="Z35" s="449"/>
      <c r="AA35" s="449"/>
      <c r="AB35" s="449"/>
      <c r="AC35" s="449"/>
      <c r="AD35" s="449"/>
      <c r="AE35" s="449"/>
      <c r="AF35" s="449"/>
      <c r="AG35" s="449"/>
      <c r="AH35" s="449"/>
      <c r="AI35" s="449"/>
      <c r="AJ35" s="449"/>
      <c r="AK35" s="449"/>
      <c r="AL35" s="449"/>
      <c r="AM35" s="449"/>
    </row>
    <row r="36" spans="1:39" ht="16.5" customHeight="1" x14ac:dyDescent="0.2">
      <c r="A36" s="417"/>
      <c r="B36" s="3"/>
      <c r="C36" s="699"/>
      <c r="D36" s="700"/>
      <c r="E36" s="700"/>
      <c r="F36" s="700"/>
      <c r="G36" s="700"/>
      <c r="H36" s="708" t="s">
        <v>64</v>
      </c>
      <c r="I36" s="709"/>
      <c r="J36" s="497"/>
      <c r="K36" s="712"/>
      <c r="L36" s="713"/>
      <c r="M36" s="713"/>
      <c r="N36" s="714"/>
      <c r="O36" s="690">
        <f>IF(AND(menu!U4=TRUE,OR(H36="bitte auswählen",IF(H36="Sonstige",K36=""),IF(H36="Haustarifvertrag",K36=""))),1,0)</f>
        <v>1</v>
      </c>
      <c r="Q36" s="449"/>
      <c r="R36" s="449"/>
      <c r="S36" s="449"/>
      <c r="T36" s="449"/>
      <c r="U36" s="449"/>
      <c r="V36" s="449"/>
      <c r="W36" s="449"/>
      <c r="X36" s="449"/>
      <c r="Y36" s="449"/>
      <c r="Z36" s="449"/>
      <c r="AA36" s="449"/>
      <c r="AB36" s="449"/>
      <c r="AC36" s="449"/>
      <c r="AD36" s="449"/>
      <c r="AE36" s="449"/>
      <c r="AF36" s="449"/>
      <c r="AG36" s="449"/>
      <c r="AH36" s="449"/>
      <c r="AI36" s="449"/>
      <c r="AJ36" s="449"/>
      <c r="AK36" s="449"/>
      <c r="AL36" s="449"/>
      <c r="AM36" s="449"/>
    </row>
    <row r="37" spans="1:39" ht="6.75" customHeight="1" thickBot="1" x14ac:dyDescent="0.25">
      <c r="A37" s="417"/>
      <c r="B37" s="3"/>
      <c r="C37" s="701"/>
      <c r="D37" s="702"/>
      <c r="E37" s="702"/>
      <c r="F37" s="702"/>
      <c r="G37" s="702"/>
      <c r="H37" s="710"/>
      <c r="I37" s="711"/>
      <c r="J37" s="497"/>
      <c r="K37" s="715"/>
      <c r="L37" s="716"/>
      <c r="M37" s="716"/>
      <c r="N37" s="717"/>
      <c r="O37" s="690"/>
      <c r="Q37" s="449"/>
      <c r="R37" s="449"/>
      <c r="S37" s="449"/>
      <c r="T37" s="449"/>
      <c r="U37" s="449"/>
      <c r="V37" s="449"/>
      <c r="W37" s="449"/>
      <c r="X37" s="449"/>
      <c r="Y37" s="449"/>
      <c r="Z37" s="449"/>
      <c r="AA37" s="449"/>
      <c r="AB37" s="449"/>
      <c r="AC37" s="449"/>
      <c r="AD37" s="449"/>
      <c r="AE37" s="449"/>
      <c r="AF37" s="449"/>
      <c r="AG37" s="449"/>
      <c r="AH37" s="449"/>
      <c r="AI37" s="449"/>
      <c r="AJ37" s="449"/>
      <c r="AK37" s="449"/>
      <c r="AL37" s="449"/>
      <c r="AM37" s="449"/>
    </row>
    <row r="38" spans="1:39" ht="6" customHeight="1" x14ac:dyDescent="0.2">
      <c r="A38" s="417"/>
      <c r="Q38" s="449"/>
      <c r="R38" s="449"/>
      <c r="S38" s="449"/>
      <c r="T38" s="449"/>
      <c r="U38" s="449"/>
      <c r="V38" s="449"/>
      <c r="W38" s="449"/>
      <c r="X38" s="449"/>
      <c r="Y38" s="449"/>
      <c r="Z38" s="449"/>
      <c r="AA38" s="449"/>
      <c r="AB38" s="449"/>
      <c r="AC38" s="449"/>
      <c r="AD38" s="449"/>
      <c r="AE38" s="449"/>
      <c r="AF38" s="449"/>
      <c r="AG38" s="449"/>
      <c r="AH38" s="449"/>
      <c r="AI38" s="449"/>
      <c r="AJ38" s="449"/>
      <c r="AK38" s="449"/>
      <c r="AL38" s="449"/>
      <c r="AM38" s="449"/>
    </row>
    <row r="39" spans="1:39" ht="12.75" x14ac:dyDescent="0.2">
      <c r="A39" s="417"/>
      <c r="C39" s="691" t="s">
        <v>167</v>
      </c>
      <c r="D39" s="691"/>
      <c r="E39" s="691"/>
      <c r="F39" s="691"/>
      <c r="G39" s="691"/>
      <c r="H39" s="691"/>
      <c r="I39" s="691"/>
      <c r="J39" s="691"/>
      <c r="K39" s="691"/>
      <c r="L39" s="691"/>
      <c r="M39" s="691"/>
      <c r="N39" s="691"/>
      <c r="Q39" s="449"/>
      <c r="R39" s="449"/>
      <c r="S39" s="449"/>
      <c r="T39" s="449"/>
      <c r="U39" s="449"/>
      <c r="V39" s="449"/>
      <c r="W39" s="449"/>
      <c r="X39" s="449"/>
      <c r="Y39" s="449"/>
      <c r="Z39" s="449"/>
      <c r="AA39" s="449"/>
      <c r="AB39" s="449"/>
      <c r="AC39" s="449"/>
      <c r="AD39" s="449"/>
      <c r="AE39" s="449"/>
      <c r="AF39" s="449"/>
      <c r="AG39" s="449"/>
      <c r="AH39" s="449"/>
      <c r="AI39" s="449"/>
      <c r="AJ39" s="449"/>
      <c r="AK39" s="449"/>
      <c r="AL39" s="449"/>
      <c r="AM39" s="449"/>
    </row>
    <row r="40" spans="1:39" ht="4.5" customHeight="1" x14ac:dyDescent="0.2">
      <c r="A40" s="417"/>
      <c r="C40" s="7"/>
      <c r="Q40" s="449"/>
      <c r="R40" s="449"/>
      <c r="S40" s="449"/>
      <c r="T40" s="449"/>
      <c r="U40" s="449"/>
      <c r="V40" s="449"/>
      <c r="W40" s="449"/>
      <c r="X40" s="449"/>
      <c r="Y40" s="449"/>
      <c r="Z40" s="449"/>
      <c r="AA40" s="449"/>
      <c r="AB40" s="449"/>
      <c r="AC40" s="449"/>
      <c r="AD40" s="449"/>
      <c r="AE40" s="449"/>
      <c r="AF40" s="449"/>
      <c r="AG40" s="449"/>
      <c r="AH40" s="449"/>
      <c r="AI40" s="449"/>
      <c r="AJ40" s="449"/>
      <c r="AK40" s="449"/>
      <c r="AL40" s="449"/>
      <c r="AM40" s="449"/>
    </row>
    <row r="41" spans="1:39" x14ac:dyDescent="0.2">
      <c r="A41" s="417"/>
      <c r="C41" s="692" t="str">
        <f ca="1">Basisdaten!C39</f>
        <v>Vorhabenbeschreibung - 4.1.8. a) Erstvorhaben Klimaschutzkonzept und Klimaschutzmanagement - Vers. 09/2024</v>
      </c>
      <c r="D41" s="693"/>
      <c r="E41" s="693"/>
      <c r="F41" s="693"/>
      <c r="G41" s="693"/>
      <c r="H41" s="693"/>
      <c r="I41" s="693"/>
      <c r="J41" s="693"/>
      <c r="K41" s="693"/>
      <c r="L41" s="693"/>
      <c r="M41" s="693"/>
      <c r="N41" s="693"/>
      <c r="Q41" s="449"/>
      <c r="R41" s="449"/>
      <c r="S41" s="449"/>
      <c r="T41" s="449"/>
      <c r="U41" s="449"/>
      <c r="V41" s="449"/>
      <c r="W41" s="449"/>
      <c r="X41" s="449"/>
      <c r="Y41" s="449"/>
      <c r="Z41" s="449"/>
      <c r="AA41" s="449"/>
      <c r="AB41" s="449"/>
      <c r="AC41" s="449"/>
      <c r="AD41" s="449"/>
      <c r="AE41" s="449"/>
      <c r="AF41" s="449"/>
      <c r="AG41" s="449"/>
      <c r="AH41" s="449"/>
      <c r="AI41" s="449"/>
      <c r="AJ41" s="449"/>
      <c r="AK41" s="449"/>
      <c r="AL41" s="449"/>
      <c r="AM41" s="449"/>
    </row>
    <row r="42" spans="1:39" ht="6.75" customHeight="1" x14ac:dyDescent="0.2">
      <c r="A42" s="417"/>
      <c r="N42" s="3"/>
      <c r="Q42" s="449"/>
      <c r="R42" s="449"/>
      <c r="S42" s="449"/>
      <c r="T42" s="449"/>
      <c r="U42" s="449"/>
      <c r="V42" s="449"/>
      <c r="W42" s="449"/>
      <c r="X42" s="449"/>
      <c r="Y42" s="449"/>
      <c r="Z42" s="449"/>
      <c r="AA42" s="449"/>
      <c r="AB42" s="449"/>
      <c r="AC42" s="449"/>
      <c r="AD42" s="449"/>
      <c r="AE42" s="449"/>
      <c r="AF42" s="449"/>
      <c r="AG42" s="449"/>
      <c r="AH42" s="449"/>
      <c r="AI42" s="449"/>
      <c r="AJ42" s="449"/>
      <c r="AK42" s="449"/>
      <c r="AL42" s="449"/>
      <c r="AM42" s="449"/>
    </row>
    <row r="43" spans="1:39" x14ac:dyDescent="0.2">
      <c r="A43" s="417"/>
      <c r="B43" s="417"/>
      <c r="C43" s="417"/>
      <c r="D43" s="417"/>
      <c r="E43" s="417"/>
      <c r="F43" s="417"/>
      <c r="G43" s="417"/>
      <c r="H43" s="417"/>
      <c r="I43" s="417"/>
      <c r="J43" s="417"/>
      <c r="K43" s="417"/>
      <c r="L43" s="417"/>
      <c r="M43" s="417"/>
      <c r="N43" s="437"/>
      <c r="O43" s="429"/>
      <c r="P43" s="429"/>
      <c r="Q43" s="449"/>
      <c r="R43" s="449"/>
      <c r="S43" s="449"/>
      <c r="T43" s="449"/>
      <c r="U43" s="449"/>
      <c r="V43" s="449"/>
      <c r="W43" s="449"/>
      <c r="X43" s="449"/>
      <c r="Y43" s="449"/>
      <c r="Z43" s="449"/>
      <c r="AA43" s="449"/>
      <c r="AB43" s="449"/>
      <c r="AC43" s="449"/>
      <c r="AD43" s="449"/>
      <c r="AE43" s="449"/>
      <c r="AF43" s="449"/>
      <c r="AG43" s="449"/>
      <c r="AH43" s="449"/>
      <c r="AI43" s="449"/>
      <c r="AJ43" s="449"/>
      <c r="AK43" s="449"/>
      <c r="AL43" s="449"/>
      <c r="AM43" s="449"/>
    </row>
    <row r="44" spans="1:39" x14ac:dyDescent="0.2">
      <c r="A44" s="417"/>
      <c r="B44" s="417"/>
      <c r="C44" s="417"/>
      <c r="D44" s="417"/>
      <c r="E44" s="502"/>
      <c r="F44" s="502"/>
      <c r="G44" s="502"/>
      <c r="H44" s="502"/>
      <c r="I44" s="417"/>
      <c r="J44" s="417"/>
      <c r="K44" s="417"/>
      <c r="L44" s="417"/>
      <c r="M44" s="417"/>
      <c r="N44" s="437"/>
      <c r="O44" s="429"/>
      <c r="P44" s="429"/>
      <c r="Q44" s="449"/>
      <c r="R44" s="449"/>
      <c r="S44" s="449"/>
      <c r="T44" s="449"/>
      <c r="U44" s="449"/>
      <c r="V44" s="449"/>
      <c r="W44" s="449"/>
      <c r="X44" s="449"/>
      <c r="Y44" s="449"/>
      <c r="Z44" s="449"/>
      <c r="AA44" s="449"/>
      <c r="AB44" s="449"/>
      <c r="AC44" s="449"/>
      <c r="AD44" s="449"/>
      <c r="AE44" s="449"/>
      <c r="AF44" s="449"/>
      <c r="AG44" s="449"/>
      <c r="AH44" s="449"/>
      <c r="AI44" s="449"/>
      <c r="AJ44" s="449"/>
      <c r="AK44" s="449"/>
      <c r="AL44" s="449"/>
      <c r="AM44" s="449"/>
    </row>
    <row r="45" spans="1:39" x14ac:dyDescent="0.2">
      <c r="A45" s="688"/>
      <c r="B45" s="688"/>
      <c r="C45" s="689"/>
      <c r="D45" s="689"/>
      <c r="E45" s="503"/>
      <c r="F45" s="503"/>
      <c r="G45" s="503"/>
      <c r="H45" s="503"/>
      <c r="I45" s="417"/>
      <c r="J45" s="417"/>
      <c r="K45" s="417"/>
      <c r="L45" s="417"/>
      <c r="M45" s="417"/>
      <c r="N45" s="438"/>
      <c r="O45" s="429"/>
      <c r="P45" s="429"/>
      <c r="Q45" s="449"/>
      <c r="R45" s="449"/>
      <c r="S45" s="449"/>
      <c r="T45" s="449"/>
      <c r="U45" s="449"/>
      <c r="V45" s="449"/>
      <c r="W45" s="449"/>
      <c r="X45" s="449"/>
      <c r="Y45" s="449"/>
      <c r="Z45" s="449"/>
      <c r="AA45" s="449"/>
      <c r="AB45" s="449"/>
      <c r="AC45" s="449"/>
      <c r="AD45" s="449"/>
      <c r="AE45" s="449"/>
      <c r="AF45" s="449"/>
      <c r="AG45" s="449"/>
      <c r="AH45" s="449"/>
      <c r="AI45" s="449"/>
      <c r="AJ45" s="449"/>
      <c r="AK45" s="449"/>
      <c r="AL45" s="449"/>
      <c r="AM45" s="449"/>
    </row>
    <row r="46" spans="1:39" x14ac:dyDescent="0.2">
      <c r="A46" s="688"/>
      <c r="B46" s="688"/>
      <c r="C46" s="689"/>
      <c r="D46" s="689"/>
      <c r="E46" s="503"/>
      <c r="F46" s="503"/>
      <c r="G46" s="503"/>
      <c r="H46" s="503"/>
      <c r="I46" s="417"/>
      <c r="J46" s="417"/>
      <c r="K46" s="417"/>
      <c r="L46" s="417"/>
      <c r="M46" s="417"/>
      <c r="N46" s="438"/>
      <c r="O46" s="429"/>
      <c r="P46" s="429"/>
      <c r="Q46" s="449"/>
      <c r="R46" s="449"/>
      <c r="S46" s="449"/>
      <c r="T46" s="449"/>
      <c r="U46" s="449"/>
      <c r="V46" s="449"/>
      <c r="W46" s="449"/>
      <c r="X46" s="449"/>
      <c r="Y46" s="449"/>
      <c r="Z46" s="449"/>
      <c r="AA46" s="449"/>
      <c r="AB46" s="449"/>
      <c r="AC46" s="449"/>
      <c r="AD46" s="449"/>
      <c r="AE46" s="449"/>
      <c r="AF46" s="449"/>
      <c r="AG46" s="449"/>
      <c r="AH46" s="449"/>
      <c r="AI46" s="449"/>
      <c r="AJ46" s="449"/>
      <c r="AK46" s="449"/>
      <c r="AL46" s="449"/>
      <c r="AM46" s="449"/>
    </row>
    <row r="47" spans="1:39" x14ac:dyDescent="0.2">
      <c r="A47" s="688"/>
      <c r="B47" s="688"/>
      <c r="C47" s="689"/>
      <c r="D47" s="689"/>
      <c r="E47" s="503"/>
      <c r="F47" s="503"/>
      <c r="G47" s="503"/>
      <c r="H47" s="503"/>
      <c r="I47" s="417"/>
      <c r="J47" s="417"/>
      <c r="K47" s="417"/>
      <c r="L47" s="417"/>
      <c r="M47" s="417"/>
      <c r="N47" s="429"/>
      <c r="O47" s="429"/>
      <c r="P47" s="429"/>
      <c r="Q47" s="449"/>
      <c r="R47" s="449"/>
      <c r="S47" s="449"/>
      <c r="T47" s="449"/>
      <c r="U47" s="449"/>
      <c r="V47" s="449"/>
      <c r="W47" s="449"/>
      <c r="X47" s="449"/>
      <c r="Y47" s="449"/>
      <c r="Z47" s="449"/>
      <c r="AA47" s="449"/>
      <c r="AB47" s="449"/>
      <c r="AC47" s="449"/>
      <c r="AD47" s="449"/>
      <c r="AE47" s="449"/>
      <c r="AF47" s="449"/>
      <c r="AG47" s="449"/>
      <c r="AH47" s="449"/>
      <c r="AI47" s="449"/>
      <c r="AJ47" s="449"/>
      <c r="AK47" s="449"/>
      <c r="AL47" s="449"/>
      <c r="AM47" s="449"/>
    </row>
    <row r="48" spans="1:39" x14ac:dyDescent="0.2">
      <c r="A48" s="688"/>
      <c r="B48" s="688"/>
      <c r="C48" s="689"/>
      <c r="D48" s="689"/>
      <c r="E48" s="503"/>
      <c r="F48" s="503"/>
      <c r="G48" s="503"/>
      <c r="H48" s="503"/>
      <c r="I48" s="417"/>
      <c r="J48" s="417"/>
      <c r="K48" s="417"/>
      <c r="L48" s="417"/>
      <c r="M48" s="417"/>
      <c r="N48" s="417"/>
      <c r="O48" s="429"/>
      <c r="P48" s="429"/>
      <c r="Q48" s="449"/>
      <c r="R48" s="449"/>
      <c r="S48" s="449"/>
      <c r="T48" s="449"/>
      <c r="U48" s="449"/>
      <c r="V48" s="449"/>
      <c r="W48" s="449"/>
      <c r="X48" s="449"/>
      <c r="Y48" s="449"/>
      <c r="Z48" s="449"/>
      <c r="AA48" s="449"/>
      <c r="AB48" s="449"/>
      <c r="AC48" s="449"/>
      <c r="AD48" s="449"/>
      <c r="AE48" s="449"/>
      <c r="AF48" s="449"/>
      <c r="AG48" s="449"/>
      <c r="AH48" s="449"/>
      <c r="AI48" s="449"/>
      <c r="AJ48" s="449"/>
      <c r="AK48" s="449"/>
      <c r="AL48" s="449"/>
      <c r="AM48" s="449"/>
    </row>
    <row r="49" spans="1:39" x14ac:dyDescent="0.2">
      <c r="A49" s="688"/>
      <c r="B49" s="688"/>
      <c r="C49" s="689"/>
      <c r="D49" s="689"/>
      <c r="E49" s="503"/>
      <c r="F49" s="503"/>
      <c r="G49" s="503"/>
      <c r="H49" s="503"/>
      <c r="I49" s="417"/>
      <c r="J49" s="417"/>
      <c r="K49" s="417"/>
      <c r="L49" s="417"/>
      <c r="M49" s="417"/>
      <c r="N49" s="417"/>
      <c r="O49" s="429"/>
      <c r="P49" s="429"/>
      <c r="Q49" s="449"/>
      <c r="R49" s="449"/>
      <c r="S49" s="449"/>
      <c r="T49" s="449"/>
      <c r="U49" s="449"/>
      <c r="V49" s="449"/>
      <c r="W49" s="449"/>
      <c r="X49" s="449"/>
      <c r="Y49" s="449"/>
      <c r="Z49" s="449"/>
      <c r="AA49" s="449"/>
      <c r="AB49" s="449"/>
      <c r="AC49" s="449"/>
      <c r="AD49" s="449"/>
      <c r="AE49" s="449"/>
      <c r="AF49" s="449"/>
      <c r="AG49" s="449"/>
      <c r="AH49" s="449"/>
      <c r="AI49" s="449"/>
      <c r="AJ49" s="449"/>
      <c r="AK49" s="449"/>
      <c r="AL49" s="449"/>
      <c r="AM49" s="449"/>
    </row>
    <row r="50" spans="1:39" ht="12" customHeight="1" x14ac:dyDescent="0.2">
      <c r="A50" s="688"/>
      <c r="B50" s="688"/>
      <c r="C50" s="689"/>
      <c r="D50" s="689"/>
      <c r="E50" s="503"/>
      <c r="F50" s="503"/>
      <c r="G50" s="503"/>
      <c r="H50" s="503"/>
      <c r="I50" s="440"/>
      <c r="J50" s="440"/>
      <c r="K50" s="440"/>
      <c r="L50" s="440"/>
      <c r="M50" s="440"/>
      <c r="N50" s="440"/>
      <c r="O50" s="429"/>
      <c r="P50" s="429"/>
      <c r="Q50" s="449"/>
      <c r="R50" s="449"/>
      <c r="S50" s="449"/>
      <c r="T50" s="449"/>
      <c r="U50" s="449"/>
      <c r="V50" s="449"/>
      <c r="W50" s="449"/>
      <c r="X50" s="449"/>
      <c r="Y50" s="449"/>
      <c r="Z50" s="449"/>
      <c r="AA50" s="449"/>
      <c r="AB50" s="449"/>
      <c r="AC50" s="449"/>
      <c r="AD50" s="449"/>
      <c r="AE50" s="449"/>
      <c r="AF50" s="449"/>
      <c r="AG50" s="449"/>
      <c r="AH50" s="449"/>
      <c r="AI50" s="449"/>
      <c r="AJ50" s="449"/>
      <c r="AK50" s="449"/>
      <c r="AL50" s="449"/>
      <c r="AM50" s="449"/>
    </row>
    <row r="51" spans="1:39" x14ac:dyDescent="0.2">
      <c r="A51" s="688"/>
      <c r="B51" s="688"/>
      <c r="C51" s="689"/>
      <c r="D51" s="689"/>
      <c r="E51" s="503"/>
      <c r="F51" s="503"/>
      <c r="G51" s="503"/>
      <c r="H51" s="503"/>
      <c r="I51" s="440"/>
      <c r="J51" s="440"/>
      <c r="K51" s="440"/>
      <c r="L51" s="440"/>
      <c r="M51" s="440"/>
      <c r="N51" s="440"/>
      <c r="O51" s="429"/>
      <c r="P51" s="429"/>
      <c r="Q51" s="449"/>
      <c r="R51" s="449"/>
      <c r="S51" s="449"/>
      <c r="T51" s="449"/>
      <c r="U51" s="449"/>
      <c r="V51" s="449"/>
      <c r="W51" s="449"/>
      <c r="X51" s="449"/>
      <c r="Y51" s="449"/>
      <c r="Z51" s="449"/>
      <c r="AA51" s="449"/>
      <c r="AB51" s="449"/>
      <c r="AC51" s="449"/>
      <c r="AD51" s="449"/>
      <c r="AE51" s="449"/>
      <c r="AF51" s="449"/>
      <c r="AG51" s="449"/>
      <c r="AH51" s="449"/>
      <c r="AI51" s="449"/>
      <c r="AJ51" s="449"/>
      <c r="AK51" s="449"/>
      <c r="AL51" s="449"/>
      <c r="AM51" s="449"/>
    </row>
    <row r="52" spans="1:39" x14ac:dyDescent="0.2">
      <c r="A52" s="688"/>
      <c r="B52" s="688"/>
      <c r="C52" s="689"/>
      <c r="D52" s="689"/>
      <c r="E52" s="503"/>
      <c r="F52" s="503"/>
      <c r="G52" s="503"/>
      <c r="H52" s="503"/>
      <c r="I52" s="440"/>
      <c r="J52" s="440"/>
      <c r="K52" s="440"/>
      <c r="L52" s="440"/>
      <c r="M52" s="440"/>
      <c r="N52" s="440"/>
      <c r="O52" s="429"/>
      <c r="P52" s="429"/>
      <c r="Q52" s="449"/>
      <c r="R52" s="449"/>
      <c r="S52" s="449"/>
      <c r="T52" s="449"/>
      <c r="U52" s="449"/>
      <c r="V52" s="449"/>
      <c r="W52" s="449"/>
      <c r="X52" s="449"/>
      <c r="Y52" s="449"/>
      <c r="Z52" s="449"/>
      <c r="AA52" s="449"/>
      <c r="AB52" s="449"/>
      <c r="AC52" s="449"/>
      <c r="AD52" s="449"/>
      <c r="AE52" s="449"/>
      <c r="AF52" s="449"/>
      <c r="AG52" s="449"/>
      <c r="AH52" s="449"/>
      <c r="AI52" s="449"/>
      <c r="AJ52" s="449"/>
      <c r="AK52" s="449"/>
      <c r="AL52" s="449"/>
      <c r="AM52" s="449"/>
    </row>
    <row r="53" spans="1:39" x14ac:dyDescent="0.2">
      <c r="A53" s="688"/>
      <c r="B53" s="688"/>
      <c r="C53" s="689"/>
      <c r="D53" s="689"/>
      <c r="E53" s="503"/>
      <c r="F53" s="503"/>
      <c r="G53" s="503"/>
      <c r="H53" s="503"/>
      <c r="I53" s="440"/>
      <c r="J53" s="440"/>
      <c r="K53" s="440"/>
      <c r="L53" s="440"/>
      <c r="M53" s="440"/>
      <c r="N53" s="440"/>
      <c r="O53" s="429"/>
      <c r="P53" s="429"/>
      <c r="Q53" s="449"/>
      <c r="R53" s="449"/>
      <c r="S53" s="449"/>
      <c r="T53" s="449"/>
      <c r="U53" s="449"/>
      <c r="V53" s="449"/>
      <c r="W53" s="449"/>
      <c r="X53" s="449"/>
      <c r="Y53" s="449"/>
      <c r="Z53" s="449"/>
      <c r="AA53" s="449"/>
      <c r="AB53" s="449"/>
      <c r="AC53" s="449"/>
      <c r="AD53" s="449"/>
      <c r="AE53" s="449"/>
      <c r="AF53" s="449"/>
      <c r="AG53" s="449"/>
      <c r="AH53" s="449"/>
      <c r="AI53" s="449"/>
      <c r="AJ53" s="449"/>
      <c r="AK53" s="449"/>
      <c r="AL53" s="449"/>
      <c r="AM53" s="449"/>
    </row>
    <row r="54" spans="1:39" x14ac:dyDescent="0.2">
      <c r="A54" s="688"/>
      <c r="B54" s="688"/>
      <c r="C54" s="689"/>
      <c r="D54" s="689"/>
      <c r="E54" s="503"/>
      <c r="F54" s="503"/>
      <c r="G54" s="503"/>
      <c r="H54" s="503"/>
      <c r="I54" s="440"/>
      <c r="J54" s="440"/>
      <c r="K54" s="440"/>
      <c r="L54" s="440"/>
      <c r="M54" s="440"/>
      <c r="N54" s="440"/>
      <c r="O54" s="429"/>
      <c r="P54" s="429"/>
      <c r="Q54" s="449"/>
      <c r="R54" s="449"/>
      <c r="S54" s="449"/>
      <c r="T54" s="449"/>
      <c r="U54" s="449"/>
      <c r="V54" s="449"/>
      <c r="W54" s="449"/>
      <c r="X54" s="449"/>
      <c r="Y54" s="449"/>
      <c r="Z54" s="449"/>
      <c r="AA54" s="449"/>
      <c r="AB54" s="449"/>
      <c r="AC54" s="449"/>
      <c r="AD54" s="449"/>
      <c r="AE54" s="449"/>
      <c r="AF54" s="449"/>
      <c r="AG54" s="449"/>
      <c r="AH54" s="449"/>
      <c r="AI54" s="449"/>
      <c r="AJ54" s="449"/>
      <c r="AK54" s="449"/>
      <c r="AL54" s="449"/>
      <c r="AM54" s="449"/>
    </row>
    <row r="55" spans="1:39" x14ac:dyDescent="0.2">
      <c r="A55" s="688"/>
      <c r="B55" s="688"/>
      <c r="C55" s="689"/>
      <c r="D55" s="689"/>
      <c r="E55" s="503"/>
      <c r="F55" s="503"/>
      <c r="G55" s="503"/>
      <c r="H55" s="503"/>
      <c r="I55" s="440"/>
      <c r="J55" s="440"/>
      <c r="K55" s="440"/>
      <c r="L55" s="440"/>
      <c r="M55" s="440"/>
      <c r="N55" s="440"/>
      <c r="O55" s="429"/>
      <c r="P55" s="429"/>
      <c r="Q55" s="449"/>
      <c r="R55" s="449"/>
      <c r="S55" s="449"/>
      <c r="T55" s="449"/>
      <c r="U55" s="449"/>
      <c r="V55" s="449"/>
      <c r="W55" s="449"/>
      <c r="X55" s="449"/>
      <c r="Y55" s="449"/>
      <c r="Z55" s="449"/>
      <c r="AA55" s="449"/>
      <c r="AB55" s="449"/>
      <c r="AC55" s="449"/>
      <c r="AD55" s="449"/>
      <c r="AE55" s="449"/>
      <c r="AF55" s="449"/>
      <c r="AG55" s="449"/>
      <c r="AH55" s="449"/>
      <c r="AI55" s="449"/>
      <c r="AJ55" s="449"/>
      <c r="AK55" s="449"/>
      <c r="AL55" s="449"/>
      <c r="AM55" s="449"/>
    </row>
    <row r="56" spans="1:39" x14ac:dyDescent="0.2">
      <c r="A56" s="688"/>
      <c r="B56" s="688"/>
      <c r="C56" s="689"/>
      <c r="D56" s="689"/>
      <c r="E56" s="503"/>
      <c r="F56" s="503"/>
      <c r="G56" s="503"/>
      <c r="H56" s="503"/>
      <c r="I56" s="440"/>
      <c r="J56" s="440"/>
      <c r="K56" s="440"/>
      <c r="L56" s="440"/>
      <c r="M56" s="440"/>
      <c r="N56" s="440"/>
      <c r="O56" s="429"/>
      <c r="P56" s="429"/>
      <c r="Q56" s="449"/>
      <c r="R56" s="449"/>
      <c r="S56" s="449"/>
      <c r="T56" s="449"/>
      <c r="U56" s="449"/>
      <c r="V56" s="449"/>
      <c r="W56" s="449"/>
      <c r="X56" s="449"/>
      <c r="Y56" s="449"/>
      <c r="Z56" s="449"/>
      <c r="AA56" s="449"/>
      <c r="AB56" s="449"/>
      <c r="AC56" s="449"/>
      <c r="AD56" s="449"/>
      <c r="AE56" s="449"/>
      <c r="AF56" s="449"/>
      <c r="AG56" s="449"/>
      <c r="AH56" s="449"/>
      <c r="AI56" s="449"/>
      <c r="AJ56" s="449"/>
      <c r="AK56" s="449"/>
      <c r="AL56" s="449"/>
      <c r="AM56" s="449"/>
    </row>
    <row r="57" spans="1:39" x14ac:dyDescent="0.2">
      <c r="A57" s="688"/>
      <c r="B57" s="688"/>
      <c r="C57" s="689"/>
      <c r="D57" s="689"/>
      <c r="E57" s="503"/>
      <c r="F57" s="503"/>
      <c r="G57" s="503"/>
      <c r="H57" s="503"/>
      <c r="I57" s="440"/>
      <c r="J57" s="440"/>
      <c r="K57" s="440"/>
      <c r="L57" s="440"/>
      <c r="M57" s="440"/>
      <c r="N57" s="440"/>
      <c r="O57" s="429"/>
      <c r="P57" s="429"/>
      <c r="Q57" s="449"/>
      <c r="R57" s="449"/>
      <c r="S57" s="449"/>
      <c r="T57" s="449"/>
      <c r="U57" s="449"/>
      <c r="V57" s="449"/>
      <c r="W57" s="449"/>
      <c r="X57" s="449"/>
      <c r="Y57" s="449"/>
      <c r="Z57" s="449"/>
      <c r="AA57" s="449"/>
      <c r="AB57" s="449"/>
      <c r="AC57" s="449"/>
      <c r="AD57" s="449"/>
      <c r="AE57" s="449"/>
      <c r="AF57" s="449"/>
      <c r="AG57" s="449"/>
      <c r="AH57" s="449"/>
      <c r="AI57" s="449"/>
      <c r="AJ57" s="449"/>
      <c r="AK57" s="449"/>
      <c r="AL57" s="449"/>
      <c r="AM57" s="449"/>
    </row>
    <row r="58" spans="1:39" x14ac:dyDescent="0.2">
      <c r="A58" s="688"/>
      <c r="B58" s="688"/>
      <c r="C58" s="689"/>
      <c r="D58" s="689"/>
      <c r="E58" s="503"/>
      <c r="F58" s="503"/>
      <c r="G58" s="503"/>
      <c r="H58" s="503"/>
      <c r="I58" s="440"/>
      <c r="J58" s="440"/>
      <c r="K58" s="440"/>
      <c r="L58" s="440"/>
      <c r="M58" s="440"/>
      <c r="N58" s="440"/>
      <c r="O58" s="429"/>
      <c r="P58" s="429"/>
      <c r="Q58" s="449"/>
      <c r="R58" s="449"/>
      <c r="S58" s="449"/>
      <c r="T58" s="449"/>
      <c r="U58" s="449"/>
      <c r="V58" s="449"/>
      <c r="W58" s="449"/>
      <c r="X58" s="449"/>
      <c r="Y58" s="449"/>
      <c r="Z58" s="449"/>
      <c r="AA58" s="449"/>
      <c r="AB58" s="449"/>
      <c r="AC58" s="449"/>
      <c r="AD58" s="449"/>
      <c r="AE58" s="449"/>
      <c r="AF58" s="449"/>
      <c r="AG58" s="449"/>
      <c r="AH58" s="449"/>
      <c r="AI58" s="449"/>
      <c r="AJ58" s="449"/>
      <c r="AK58" s="449"/>
      <c r="AL58" s="449"/>
      <c r="AM58" s="449"/>
    </row>
    <row r="59" spans="1:39" x14ac:dyDescent="0.2">
      <c r="A59" s="688"/>
      <c r="B59" s="688"/>
      <c r="C59" s="689"/>
      <c r="D59" s="689"/>
      <c r="E59" s="503"/>
      <c r="F59" s="503"/>
      <c r="G59" s="503"/>
      <c r="H59" s="503"/>
      <c r="I59" s="440"/>
      <c r="J59" s="440"/>
      <c r="K59" s="440"/>
      <c r="L59" s="440"/>
      <c r="M59" s="440"/>
      <c r="N59" s="440"/>
      <c r="O59" s="429"/>
      <c r="P59" s="429"/>
      <c r="Q59" s="449"/>
      <c r="R59" s="449"/>
      <c r="S59" s="449"/>
      <c r="T59" s="449"/>
      <c r="U59" s="449"/>
      <c r="V59" s="449"/>
      <c r="W59" s="449"/>
      <c r="X59" s="449"/>
      <c r="Y59" s="449"/>
      <c r="Z59" s="449"/>
      <c r="AA59" s="449"/>
      <c r="AB59" s="449"/>
      <c r="AC59" s="449"/>
      <c r="AD59" s="449"/>
      <c r="AE59" s="449"/>
      <c r="AF59" s="449"/>
      <c r="AG59" s="449"/>
      <c r="AH59" s="449"/>
      <c r="AI59" s="449"/>
      <c r="AJ59" s="449"/>
      <c r="AK59" s="449"/>
      <c r="AL59" s="449"/>
      <c r="AM59" s="449"/>
    </row>
    <row r="60" spans="1:39" x14ac:dyDescent="0.2">
      <c r="A60" s="688"/>
      <c r="B60" s="688"/>
      <c r="C60" s="689"/>
      <c r="D60" s="689"/>
      <c r="E60" s="503"/>
      <c r="F60" s="503"/>
      <c r="G60" s="503"/>
      <c r="H60" s="503"/>
      <c r="I60" s="417"/>
      <c r="J60" s="417"/>
      <c r="K60" s="417"/>
      <c r="L60" s="417"/>
      <c r="M60" s="417"/>
      <c r="N60" s="417"/>
      <c r="O60" s="429"/>
      <c r="P60" s="429"/>
      <c r="Q60" s="449"/>
      <c r="R60" s="449"/>
      <c r="S60" s="449"/>
      <c r="T60" s="449"/>
      <c r="U60" s="449"/>
      <c r="V60" s="449"/>
      <c r="W60" s="449"/>
      <c r="X60" s="449"/>
      <c r="Y60" s="449"/>
      <c r="Z60" s="449"/>
      <c r="AA60" s="449"/>
      <c r="AB60" s="449"/>
      <c r="AC60" s="449"/>
      <c r="AD60" s="449"/>
      <c r="AE60" s="449"/>
      <c r="AF60" s="449"/>
      <c r="AG60" s="449"/>
      <c r="AH60" s="449"/>
      <c r="AI60" s="449"/>
      <c r="AJ60" s="449"/>
      <c r="AK60" s="449"/>
      <c r="AL60" s="449"/>
      <c r="AM60" s="449"/>
    </row>
    <row r="61" spans="1:39" x14ac:dyDescent="0.2">
      <c r="A61" s="688"/>
      <c r="B61" s="688"/>
      <c r="C61" s="689"/>
      <c r="D61" s="689"/>
      <c r="E61" s="503"/>
      <c r="F61" s="503"/>
      <c r="G61" s="503"/>
      <c r="H61" s="503"/>
      <c r="I61" s="417"/>
      <c r="J61" s="417"/>
      <c r="K61" s="417"/>
      <c r="L61" s="417"/>
      <c r="M61" s="417"/>
      <c r="N61" s="417"/>
      <c r="O61" s="429"/>
      <c r="P61" s="429"/>
      <c r="Q61" s="449"/>
      <c r="R61" s="449"/>
      <c r="S61" s="449"/>
      <c r="T61" s="449"/>
      <c r="U61" s="449"/>
      <c r="V61" s="449"/>
      <c r="W61" s="449"/>
      <c r="X61" s="449"/>
      <c r="Y61" s="449"/>
      <c r="Z61" s="449"/>
      <c r="AA61" s="449"/>
      <c r="AB61" s="449"/>
      <c r="AC61" s="449"/>
      <c r="AD61" s="449"/>
      <c r="AE61" s="449"/>
      <c r="AF61" s="449"/>
      <c r="AG61" s="449"/>
      <c r="AH61" s="449"/>
      <c r="AI61" s="449"/>
      <c r="AJ61" s="449"/>
      <c r="AK61" s="449"/>
      <c r="AL61" s="449"/>
      <c r="AM61" s="449"/>
    </row>
    <row r="62" spans="1:39" x14ac:dyDescent="0.2">
      <c r="A62" s="688"/>
      <c r="B62" s="688"/>
      <c r="C62" s="689"/>
      <c r="D62" s="689"/>
      <c r="E62" s="503"/>
      <c r="F62" s="503"/>
      <c r="G62" s="503"/>
      <c r="H62" s="503"/>
      <c r="I62" s="417"/>
      <c r="J62" s="417"/>
      <c r="K62" s="417"/>
      <c r="L62" s="417"/>
      <c r="M62" s="417"/>
      <c r="N62" s="417"/>
      <c r="O62" s="429"/>
      <c r="P62" s="429"/>
      <c r="Q62" s="449"/>
      <c r="R62" s="449"/>
      <c r="S62" s="449"/>
      <c r="T62" s="449"/>
      <c r="U62" s="449"/>
      <c r="V62" s="449"/>
      <c r="W62" s="449"/>
      <c r="X62" s="449"/>
      <c r="Y62" s="449"/>
      <c r="Z62" s="449"/>
      <c r="AA62" s="449"/>
      <c r="AB62" s="449"/>
      <c r="AC62" s="449"/>
      <c r="AD62" s="449"/>
      <c r="AE62" s="449"/>
      <c r="AF62" s="449"/>
      <c r="AG62" s="449"/>
      <c r="AH62" s="449"/>
      <c r="AI62" s="449"/>
      <c r="AJ62" s="449"/>
      <c r="AK62" s="449"/>
      <c r="AL62" s="449"/>
      <c r="AM62" s="449"/>
    </row>
    <row r="63" spans="1:39" x14ac:dyDescent="0.2">
      <c r="A63" s="688"/>
      <c r="B63" s="688"/>
      <c r="C63" s="689"/>
      <c r="D63" s="689"/>
      <c r="E63" s="503"/>
      <c r="F63" s="503"/>
      <c r="G63" s="503"/>
      <c r="H63" s="503"/>
      <c r="I63" s="417"/>
      <c r="J63" s="417"/>
      <c r="K63" s="417"/>
      <c r="L63" s="417"/>
      <c r="M63" s="417"/>
      <c r="N63" s="417"/>
      <c r="O63" s="429"/>
      <c r="P63" s="429"/>
      <c r="Q63" s="449"/>
      <c r="R63" s="449"/>
      <c r="S63" s="449"/>
      <c r="T63" s="449"/>
      <c r="U63" s="449"/>
      <c r="V63" s="449"/>
      <c r="W63" s="449"/>
      <c r="X63" s="449"/>
      <c r="Y63" s="449"/>
      <c r="Z63" s="449"/>
      <c r="AA63" s="449"/>
      <c r="AB63" s="449"/>
      <c r="AC63" s="449"/>
      <c r="AD63" s="449"/>
      <c r="AE63" s="449"/>
      <c r="AF63" s="449"/>
      <c r="AG63" s="449"/>
      <c r="AH63" s="449"/>
      <c r="AI63" s="449"/>
      <c r="AJ63" s="449"/>
      <c r="AK63" s="449"/>
      <c r="AL63" s="449"/>
      <c r="AM63" s="449"/>
    </row>
    <row r="64" spans="1:39" x14ac:dyDescent="0.2">
      <c r="A64" s="688"/>
      <c r="B64" s="688"/>
      <c r="C64" s="689"/>
      <c r="D64" s="689"/>
      <c r="E64" s="503"/>
      <c r="F64" s="503"/>
      <c r="G64" s="503"/>
      <c r="H64" s="503"/>
      <c r="I64" s="417"/>
      <c r="J64" s="417"/>
      <c r="K64" s="417"/>
      <c r="L64" s="417"/>
      <c r="M64" s="417"/>
      <c r="N64" s="417"/>
      <c r="O64" s="429"/>
      <c r="P64" s="429"/>
      <c r="Q64" s="449"/>
      <c r="R64" s="449"/>
      <c r="S64" s="449"/>
      <c r="T64" s="449"/>
      <c r="U64" s="449"/>
      <c r="V64" s="449"/>
      <c r="W64" s="449"/>
      <c r="X64" s="449"/>
      <c r="Y64" s="449"/>
      <c r="Z64" s="449"/>
      <c r="AA64" s="449"/>
      <c r="AB64" s="449"/>
      <c r="AC64" s="449"/>
      <c r="AD64" s="449"/>
      <c r="AE64" s="449"/>
      <c r="AF64" s="449"/>
      <c r="AG64" s="449"/>
      <c r="AH64" s="449"/>
      <c r="AI64" s="449"/>
      <c r="AJ64" s="449"/>
      <c r="AK64" s="449"/>
      <c r="AL64" s="449"/>
      <c r="AM64" s="449"/>
    </row>
    <row r="65" spans="1:39" x14ac:dyDescent="0.2">
      <c r="A65" s="688"/>
      <c r="B65" s="688"/>
      <c r="C65" s="689"/>
      <c r="D65" s="689"/>
      <c r="E65" s="503"/>
      <c r="F65" s="503"/>
      <c r="G65" s="503"/>
      <c r="H65" s="503"/>
      <c r="I65" s="417"/>
      <c r="J65" s="417"/>
      <c r="K65" s="417"/>
      <c r="L65" s="417"/>
      <c r="M65" s="417"/>
      <c r="N65" s="417"/>
      <c r="O65" s="429"/>
      <c r="P65" s="429"/>
      <c r="Q65" s="449"/>
      <c r="R65" s="449"/>
      <c r="S65" s="449"/>
      <c r="T65" s="449"/>
      <c r="U65" s="449"/>
      <c r="V65" s="449"/>
      <c r="W65" s="449"/>
      <c r="X65" s="449"/>
      <c r="Y65" s="449"/>
      <c r="Z65" s="449"/>
      <c r="AA65" s="449"/>
      <c r="AB65" s="449"/>
      <c r="AC65" s="449"/>
      <c r="AD65" s="449"/>
      <c r="AE65" s="449"/>
      <c r="AF65" s="449"/>
      <c r="AG65" s="449"/>
      <c r="AH65" s="449"/>
      <c r="AI65" s="449"/>
      <c r="AJ65" s="449"/>
      <c r="AK65" s="449"/>
      <c r="AL65" s="449"/>
      <c r="AM65" s="449"/>
    </row>
    <row r="66" spans="1:39" x14ac:dyDescent="0.2">
      <c r="A66" s="688"/>
      <c r="B66" s="688"/>
      <c r="C66" s="689"/>
      <c r="D66" s="689"/>
      <c r="E66" s="503"/>
      <c r="F66" s="503"/>
      <c r="G66" s="503"/>
      <c r="H66" s="503"/>
      <c r="I66" s="417"/>
      <c r="J66" s="417"/>
      <c r="K66" s="417"/>
      <c r="L66" s="417"/>
      <c r="M66" s="417"/>
      <c r="N66" s="417"/>
      <c r="O66" s="429"/>
      <c r="P66" s="429"/>
      <c r="Q66" s="449"/>
      <c r="R66" s="449"/>
      <c r="S66" s="449"/>
      <c r="T66" s="449"/>
      <c r="U66" s="449"/>
      <c r="V66" s="449"/>
      <c r="W66" s="449"/>
      <c r="X66" s="449"/>
      <c r="Y66" s="449"/>
      <c r="Z66" s="449"/>
      <c r="AA66" s="449"/>
      <c r="AB66" s="449"/>
      <c r="AC66" s="449"/>
      <c r="AD66" s="449"/>
      <c r="AE66" s="449"/>
      <c r="AF66" s="449"/>
      <c r="AG66" s="449"/>
      <c r="AH66" s="449"/>
      <c r="AI66" s="449"/>
      <c r="AJ66" s="449"/>
      <c r="AK66" s="449"/>
      <c r="AL66" s="449"/>
      <c r="AM66" s="449"/>
    </row>
    <row r="67" spans="1:39" x14ac:dyDescent="0.2">
      <c r="A67" s="688"/>
      <c r="B67" s="688"/>
      <c r="C67" s="689"/>
      <c r="D67" s="689"/>
      <c r="E67" s="503"/>
      <c r="F67" s="503"/>
      <c r="G67" s="503"/>
      <c r="H67" s="503"/>
      <c r="I67" s="417"/>
      <c r="J67" s="417"/>
      <c r="K67" s="417"/>
      <c r="L67" s="417"/>
      <c r="M67" s="417"/>
      <c r="N67" s="417"/>
      <c r="O67" s="429"/>
      <c r="P67" s="429"/>
      <c r="Q67" s="449"/>
      <c r="R67" s="449"/>
      <c r="S67" s="449"/>
      <c r="T67" s="449"/>
      <c r="U67" s="449"/>
      <c r="V67" s="449"/>
      <c r="W67" s="449"/>
      <c r="X67" s="449"/>
      <c r="Y67" s="449"/>
      <c r="Z67" s="449"/>
      <c r="AA67" s="449"/>
      <c r="AB67" s="449"/>
      <c r="AC67" s="449"/>
      <c r="AD67" s="449"/>
      <c r="AE67" s="449"/>
      <c r="AF67" s="449"/>
      <c r="AG67" s="449"/>
      <c r="AH67" s="449"/>
      <c r="AI67" s="449"/>
      <c r="AJ67" s="449"/>
      <c r="AK67" s="449"/>
      <c r="AL67" s="449"/>
      <c r="AM67" s="449"/>
    </row>
    <row r="68" spans="1:39" x14ac:dyDescent="0.2">
      <c r="A68" s="688"/>
      <c r="B68" s="688"/>
      <c r="C68" s="689"/>
      <c r="D68" s="689"/>
      <c r="E68" s="503"/>
      <c r="F68" s="503"/>
      <c r="G68" s="503"/>
      <c r="H68" s="503"/>
      <c r="I68" s="417"/>
      <c r="J68" s="417"/>
      <c r="K68" s="417"/>
      <c r="L68" s="417"/>
      <c r="M68" s="417"/>
      <c r="N68" s="417"/>
      <c r="O68" s="429"/>
      <c r="P68" s="429"/>
      <c r="Q68" s="449"/>
      <c r="R68" s="449"/>
      <c r="S68" s="449"/>
      <c r="T68" s="449"/>
      <c r="U68" s="449"/>
      <c r="V68" s="449"/>
      <c r="W68" s="449"/>
      <c r="X68" s="449"/>
      <c r="Y68" s="449"/>
      <c r="Z68" s="449"/>
      <c r="AA68" s="449"/>
      <c r="AB68" s="449"/>
      <c r="AC68" s="449"/>
      <c r="AD68" s="449"/>
      <c r="AE68" s="449"/>
      <c r="AF68" s="449"/>
      <c r="AG68" s="449"/>
      <c r="AH68" s="449"/>
      <c r="AI68" s="449"/>
      <c r="AJ68" s="449"/>
      <c r="AK68" s="449"/>
      <c r="AL68" s="449"/>
      <c r="AM68" s="449"/>
    </row>
    <row r="69" spans="1:39" x14ac:dyDescent="0.2">
      <c r="A69" s="688"/>
      <c r="B69" s="688"/>
      <c r="C69" s="689"/>
      <c r="D69" s="689"/>
      <c r="E69" s="503"/>
      <c r="F69" s="503"/>
      <c r="G69" s="503"/>
      <c r="H69" s="503"/>
      <c r="I69" s="417"/>
      <c r="J69" s="417"/>
      <c r="K69" s="417"/>
      <c r="L69" s="417"/>
      <c r="M69" s="417"/>
      <c r="N69" s="417"/>
      <c r="O69" s="429"/>
      <c r="P69" s="429"/>
      <c r="Q69" s="449"/>
      <c r="R69" s="449"/>
      <c r="S69" s="449"/>
      <c r="T69" s="449"/>
      <c r="U69" s="449"/>
      <c r="V69" s="449"/>
      <c r="W69" s="449"/>
      <c r="X69" s="449"/>
      <c r="Y69" s="449"/>
      <c r="Z69" s="449"/>
      <c r="AA69" s="449"/>
      <c r="AB69" s="449"/>
      <c r="AC69" s="449"/>
      <c r="AD69" s="449"/>
      <c r="AE69" s="449"/>
      <c r="AF69" s="449"/>
      <c r="AG69" s="449"/>
      <c r="AH69" s="449"/>
      <c r="AI69" s="449"/>
      <c r="AJ69" s="449"/>
      <c r="AK69" s="449"/>
      <c r="AL69" s="449"/>
      <c r="AM69" s="449"/>
    </row>
    <row r="70" spans="1:39" x14ac:dyDescent="0.2">
      <c r="A70" s="688"/>
      <c r="B70" s="688"/>
      <c r="C70" s="689"/>
      <c r="D70" s="689"/>
      <c r="E70" s="503"/>
      <c r="F70" s="503"/>
      <c r="G70" s="503"/>
      <c r="H70" s="503"/>
      <c r="I70" s="417"/>
      <c r="J70" s="417"/>
      <c r="K70" s="417"/>
      <c r="L70" s="417"/>
      <c r="M70" s="417"/>
      <c r="N70" s="417"/>
      <c r="O70" s="429"/>
      <c r="P70" s="429"/>
      <c r="Q70" s="449"/>
      <c r="R70" s="449"/>
      <c r="S70" s="449"/>
      <c r="T70" s="449"/>
      <c r="U70" s="449"/>
      <c r="V70" s="449"/>
      <c r="W70" s="449"/>
      <c r="X70" s="449"/>
      <c r="Y70" s="449"/>
      <c r="Z70" s="449"/>
      <c r="AA70" s="449"/>
      <c r="AB70" s="449"/>
      <c r="AC70" s="449"/>
      <c r="AD70" s="449"/>
      <c r="AE70" s="449"/>
      <c r="AF70" s="449"/>
      <c r="AG70" s="449"/>
      <c r="AH70" s="449"/>
      <c r="AI70" s="449"/>
      <c r="AJ70" s="449"/>
      <c r="AK70" s="449"/>
      <c r="AL70" s="449"/>
      <c r="AM70" s="449"/>
    </row>
    <row r="71" spans="1:39" x14ac:dyDescent="0.2">
      <c r="A71" s="688"/>
      <c r="B71" s="688"/>
      <c r="C71" s="689"/>
      <c r="D71" s="689"/>
      <c r="E71" s="503"/>
      <c r="F71" s="503"/>
      <c r="G71" s="503"/>
      <c r="H71" s="503"/>
      <c r="I71" s="417"/>
      <c r="J71" s="417"/>
      <c r="K71" s="417"/>
      <c r="L71" s="417"/>
      <c r="M71" s="417"/>
      <c r="N71" s="417"/>
      <c r="O71" s="429"/>
      <c r="P71" s="429"/>
      <c r="Q71" s="449"/>
      <c r="R71" s="449"/>
      <c r="S71" s="449"/>
      <c r="T71" s="449"/>
      <c r="U71" s="449"/>
      <c r="V71" s="449"/>
      <c r="W71" s="449"/>
      <c r="X71" s="449"/>
      <c r="Y71" s="449"/>
      <c r="Z71" s="449"/>
      <c r="AA71" s="449"/>
      <c r="AB71" s="449"/>
      <c r="AC71" s="449"/>
      <c r="AD71" s="449"/>
      <c r="AE71" s="449"/>
      <c r="AF71" s="449"/>
      <c r="AG71" s="449"/>
      <c r="AH71" s="449"/>
      <c r="AI71" s="449"/>
      <c r="AJ71" s="449"/>
      <c r="AK71" s="449"/>
      <c r="AL71" s="449"/>
      <c r="AM71" s="449"/>
    </row>
    <row r="72" spans="1:39" x14ac:dyDescent="0.2">
      <c r="A72" s="688"/>
      <c r="B72" s="688"/>
      <c r="C72" s="689"/>
      <c r="D72" s="689"/>
      <c r="E72" s="503"/>
      <c r="F72" s="503"/>
      <c r="G72" s="503"/>
      <c r="H72" s="503"/>
      <c r="I72" s="417"/>
      <c r="J72" s="417"/>
      <c r="K72" s="417"/>
      <c r="L72" s="417"/>
      <c r="M72" s="417"/>
      <c r="N72" s="417"/>
      <c r="O72" s="429"/>
      <c r="P72" s="429"/>
      <c r="Q72" s="449"/>
      <c r="R72" s="449"/>
      <c r="S72" s="449"/>
      <c r="T72" s="449"/>
      <c r="U72" s="449"/>
      <c r="V72" s="449"/>
      <c r="W72" s="449"/>
      <c r="X72" s="449"/>
      <c r="Y72" s="449"/>
      <c r="Z72" s="449"/>
      <c r="AA72" s="449"/>
      <c r="AB72" s="449"/>
      <c r="AC72" s="449"/>
      <c r="AD72" s="449"/>
      <c r="AE72" s="449"/>
      <c r="AF72" s="449"/>
      <c r="AG72" s="449"/>
      <c r="AH72" s="449"/>
      <c r="AI72" s="449"/>
      <c r="AJ72" s="449"/>
      <c r="AK72" s="449"/>
      <c r="AL72" s="449"/>
      <c r="AM72" s="449"/>
    </row>
    <row r="73" spans="1:39" x14ac:dyDescent="0.2">
      <c r="A73" s="688"/>
      <c r="B73" s="688"/>
      <c r="C73" s="689"/>
      <c r="D73" s="689"/>
      <c r="E73" s="503"/>
      <c r="F73" s="503"/>
      <c r="G73" s="503"/>
      <c r="H73" s="503"/>
      <c r="I73" s="417"/>
      <c r="J73" s="417"/>
      <c r="K73" s="417"/>
      <c r="L73" s="417"/>
      <c r="M73" s="417"/>
      <c r="N73" s="417"/>
      <c r="O73" s="429"/>
      <c r="P73" s="429"/>
      <c r="Q73" s="449"/>
      <c r="R73" s="449"/>
      <c r="S73" s="449"/>
      <c r="T73" s="449"/>
      <c r="U73" s="449"/>
      <c r="V73" s="449"/>
      <c r="W73" s="449"/>
      <c r="X73" s="449"/>
      <c r="Y73" s="449"/>
      <c r="Z73" s="449"/>
      <c r="AA73" s="449"/>
      <c r="AB73" s="449"/>
      <c r="AC73" s="449"/>
      <c r="AD73" s="449"/>
      <c r="AE73" s="449"/>
      <c r="AF73" s="449"/>
      <c r="AG73" s="449"/>
      <c r="AH73" s="449"/>
      <c r="AI73" s="449"/>
      <c r="AJ73" s="449"/>
      <c r="AK73" s="449"/>
      <c r="AL73" s="449"/>
      <c r="AM73" s="449"/>
    </row>
    <row r="74" spans="1:39" x14ac:dyDescent="0.2">
      <c r="A74" s="688"/>
      <c r="B74" s="688"/>
      <c r="C74" s="689"/>
      <c r="D74" s="689"/>
      <c r="E74" s="503"/>
      <c r="F74" s="503"/>
      <c r="G74" s="503"/>
      <c r="H74" s="503"/>
      <c r="I74" s="417"/>
      <c r="J74" s="417"/>
      <c r="K74" s="417"/>
      <c r="L74" s="417"/>
      <c r="M74" s="417"/>
      <c r="N74" s="417"/>
      <c r="O74" s="429"/>
      <c r="P74" s="429"/>
      <c r="Q74" s="449"/>
      <c r="R74" s="449"/>
      <c r="S74" s="449"/>
      <c r="T74" s="449"/>
      <c r="U74" s="449"/>
      <c r="V74" s="449"/>
      <c r="W74" s="449"/>
      <c r="X74" s="449"/>
      <c r="Y74" s="449"/>
      <c r="Z74" s="449"/>
      <c r="AA74" s="449"/>
      <c r="AB74" s="449"/>
      <c r="AC74" s="449"/>
      <c r="AD74" s="449"/>
      <c r="AE74" s="449"/>
      <c r="AF74" s="449"/>
      <c r="AG74" s="449"/>
      <c r="AH74" s="449"/>
      <c r="AI74" s="449"/>
      <c r="AJ74" s="449"/>
      <c r="AK74" s="449"/>
      <c r="AL74" s="449"/>
      <c r="AM74" s="449"/>
    </row>
    <row r="75" spans="1:39" x14ac:dyDescent="0.2">
      <c r="A75" s="688"/>
      <c r="B75" s="688"/>
      <c r="C75" s="689"/>
      <c r="D75" s="689"/>
      <c r="E75" s="503"/>
      <c r="F75" s="503"/>
      <c r="G75" s="503"/>
      <c r="H75" s="503"/>
      <c r="I75" s="417"/>
      <c r="J75" s="417"/>
      <c r="K75" s="417"/>
      <c r="L75" s="417"/>
      <c r="M75" s="417"/>
      <c r="N75" s="417"/>
      <c r="O75" s="429"/>
      <c r="P75" s="429"/>
      <c r="Q75" s="449"/>
      <c r="R75" s="449"/>
      <c r="S75" s="449"/>
      <c r="T75" s="449"/>
      <c r="U75" s="449"/>
      <c r="V75" s="449"/>
      <c r="W75" s="449"/>
      <c r="X75" s="449"/>
      <c r="Y75" s="449"/>
      <c r="Z75" s="449"/>
      <c r="AA75" s="449"/>
      <c r="AB75" s="449"/>
      <c r="AC75" s="449"/>
      <c r="AD75" s="449"/>
      <c r="AE75" s="449"/>
      <c r="AF75" s="449"/>
      <c r="AG75" s="449"/>
      <c r="AH75" s="449"/>
      <c r="AI75" s="449"/>
      <c r="AJ75" s="449"/>
      <c r="AK75" s="449"/>
      <c r="AL75" s="449"/>
      <c r="AM75" s="449"/>
    </row>
    <row r="76" spans="1:39" x14ac:dyDescent="0.2">
      <c r="A76" s="688"/>
      <c r="B76" s="688"/>
      <c r="C76" s="689"/>
      <c r="D76" s="689"/>
      <c r="E76" s="503"/>
      <c r="F76" s="503"/>
      <c r="G76" s="503"/>
      <c r="H76" s="503"/>
      <c r="I76" s="417"/>
      <c r="J76" s="417"/>
      <c r="K76" s="417"/>
      <c r="L76" s="417"/>
      <c r="M76" s="417"/>
      <c r="N76" s="417"/>
      <c r="O76" s="429"/>
      <c r="P76" s="429"/>
      <c r="Q76" s="449"/>
      <c r="R76" s="449"/>
      <c r="S76" s="449"/>
      <c r="T76" s="449"/>
      <c r="U76" s="449"/>
      <c r="V76" s="449"/>
      <c r="W76" s="449"/>
      <c r="X76" s="449"/>
      <c r="Y76" s="449"/>
      <c r="Z76" s="449"/>
      <c r="AA76" s="449"/>
      <c r="AB76" s="449"/>
      <c r="AC76" s="449"/>
      <c r="AD76" s="449"/>
      <c r="AE76" s="449"/>
      <c r="AF76" s="449"/>
      <c r="AG76" s="449"/>
      <c r="AH76" s="449"/>
      <c r="AI76" s="449"/>
      <c r="AJ76" s="449"/>
      <c r="AK76" s="449"/>
      <c r="AL76" s="449"/>
      <c r="AM76" s="449"/>
    </row>
    <row r="77" spans="1:39" x14ac:dyDescent="0.2">
      <c r="A77" s="688"/>
      <c r="B77" s="688"/>
      <c r="C77" s="689"/>
      <c r="D77" s="689"/>
      <c r="E77" s="503"/>
      <c r="F77" s="503"/>
      <c r="G77" s="503"/>
      <c r="H77" s="503"/>
      <c r="I77" s="417"/>
      <c r="J77" s="417"/>
      <c r="K77" s="417"/>
      <c r="L77" s="417"/>
      <c r="M77" s="417"/>
      <c r="N77" s="417"/>
      <c r="O77" s="429"/>
      <c r="P77" s="429"/>
      <c r="Q77" s="449"/>
      <c r="R77" s="449"/>
      <c r="S77" s="449"/>
      <c r="T77" s="449"/>
      <c r="U77" s="449"/>
      <c r="V77" s="449"/>
      <c r="W77" s="449"/>
      <c r="X77" s="449"/>
      <c r="Y77" s="449"/>
      <c r="Z77" s="449"/>
      <c r="AA77" s="449"/>
      <c r="AB77" s="449"/>
      <c r="AC77" s="449"/>
      <c r="AD77" s="449"/>
      <c r="AE77" s="449"/>
      <c r="AF77" s="449"/>
      <c r="AG77" s="449"/>
      <c r="AH77" s="449"/>
      <c r="AI77" s="449"/>
      <c r="AJ77" s="449"/>
      <c r="AK77" s="449"/>
      <c r="AL77" s="449"/>
      <c r="AM77" s="449"/>
    </row>
    <row r="78" spans="1:39" x14ac:dyDescent="0.2">
      <c r="A78" s="688"/>
      <c r="B78" s="688"/>
      <c r="C78" s="689"/>
      <c r="D78" s="689"/>
      <c r="E78" s="503"/>
      <c r="F78" s="503"/>
      <c r="G78" s="503"/>
      <c r="H78" s="503"/>
      <c r="I78" s="417"/>
      <c r="J78" s="417"/>
      <c r="K78" s="417"/>
      <c r="L78" s="417"/>
      <c r="M78" s="417"/>
      <c r="N78" s="417"/>
      <c r="O78" s="429"/>
      <c r="P78" s="429"/>
      <c r="Q78" s="449"/>
      <c r="R78" s="449"/>
      <c r="S78" s="449"/>
      <c r="T78" s="449"/>
      <c r="U78" s="449"/>
      <c r="V78" s="449"/>
      <c r="W78" s="449"/>
      <c r="X78" s="449"/>
      <c r="Y78" s="449"/>
      <c r="Z78" s="449"/>
      <c r="AA78" s="449"/>
      <c r="AB78" s="449"/>
      <c r="AC78" s="449"/>
      <c r="AD78" s="449"/>
      <c r="AE78" s="449"/>
      <c r="AF78" s="449"/>
      <c r="AG78" s="449"/>
      <c r="AH78" s="449"/>
      <c r="AI78" s="449"/>
      <c r="AJ78" s="449"/>
      <c r="AK78" s="449"/>
      <c r="AL78" s="449"/>
      <c r="AM78" s="449"/>
    </row>
    <row r="79" spans="1:39" x14ac:dyDescent="0.2">
      <c r="A79" s="688"/>
      <c r="B79" s="688"/>
      <c r="C79" s="689"/>
      <c r="D79" s="689"/>
      <c r="E79" s="503"/>
      <c r="F79" s="503"/>
      <c r="G79" s="503"/>
      <c r="H79" s="503"/>
      <c r="I79" s="417"/>
      <c r="J79" s="417"/>
      <c r="K79" s="417"/>
      <c r="L79" s="417"/>
      <c r="M79" s="417"/>
      <c r="N79" s="417"/>
      <c r="O79" s="429"/>
      <c r="P79" s="429"/>
      <c r="Q79" s="417"/>
      <c r="R79" s="417"/>
      <c r="S79" s="417"/>
      <c r="T79" s="417"/>
      <c r="U79" s="417"/>
      <c r="V79" s="417"/>
      <c r="W79" s="417"/>
      <c r="X79" s="417"/>
      <c r="Y79" s="417"/>
      <c r="Z79" s="417"/>
      <c r="AA79" s="417"/>
      <c r="AB79" s="417"/>
      <c r="AC79" s="417"/>
      <c r="AD79" s="449"/>
      <c r="AE79" s="449"/>
      <c r="AF79" s="449"/>
      <c r="AG79" s="449"/>
      <c r="AH79" s="449"/>
      <c r="AI79" s="449"/>
      <c r="AJ79" s="449"/>
      <c r="AK79" s="449"/>
      <c r="AL79" s="449"/>
      <c r="AM79" s="449"/>
    </row>
    <row r="80" spans="1:39" x14ac:dyDescent="0.2">
      <c r="A80" s="688"/>
      <c r="B80" s="688"/>
      <c r="C80" s="689"/>
      <c r="D80" s="689"/>
      <c r="E80" s="503"/>
      <c r="F80" s="503"/>
      <c r="G80" s="503"/>
      <c r="H80" s="503"/>
      <c r="I80" s="417"/>
      <c r="J80" s="417"/>
      <c r="K80" s="417"/>
      <c r="L80" s="417"/>
      <c r="M80" s="417"/>
      <c r="N80" s="417"/>
      <c r="O80" s="417"/>
      <c r="P80" s="417"/>
      <c r="Q80" s="417"/>
      <c r="R80" s="417"/>
      <c r="S80" s="417"/>
      <c r="T80" s="417"/>
      <c r="U80" s="417"/>
      <c r="V80" s="417"/>
      <c r="W80" s="417"/>
      <c r="X80" s="417"/>
      <c r="Y80" s="417"/>
      <c r="Z80" s="417"/>
      <c r="AA80" s="417" t="s">
        <v>200</v>
      </c>
      <c r="AB80" s="417"/>
      <c r="AC80" s="417"/>
      <c r="AD80" s="449"/>
      <c r="AE80" s="449"/>
      <c r="AF80" s="449"/>
      <c r="AG80" s="449"/>
      <c r="AH80" s="449"/>
      <c r="AI80" s="449"/>
      <c r="AJ80" s="449"/>
      <c r="AK80" s="449"/>
      <c r="AL80" s="449"/>
      <c r="AM80" s="449"/>
    </row>
    <row r="81" spans="1:39" x14ac:dyDescent="0.2">
      <c r="A81" s="688"/>
      <c r="B81" s="688"/>
      <c r="C81" s="689"/>
      <c r="D81" s="689"/>
      <c r="E81" s="503"/>
      <c r="F81" s="503"/>
      <c r="G81" s="503"/>
      <c r="H81" s="503"/>
      <c r="I81" s="417"/>
      <c r="J81" s="417"/>
      <c r="K81" s="417"/>
      <c r="L81" s="417"/>
      <c r="M81" s="417"/>
      <c r="N81" s="417"/>
      <c r="O81" s="417"/>
      <c r="P81" s="417"/>
      <c r="Q81" s="417"/>
      <c r="R81" s="417"/>
      <c r="S81" s="417"/>
      <c r="T81" s="417"/>
      <c r="U81" s="417"/>
      <c r="V81" s="417"/>
      <c r="W81" s="417"/>
      <c r="X81" s="417"/>
      <c r="Y81" s="417"/>
      <c r="Z81" s="417"/>
      <c r="AA81" s="417"/>
      <c r="AB81" s="417"/>
      <c r="AC81" s="417"/>
      <c r="AD81" s="449"/>
      <c r="AE81" s="449"/>
      <c r="AF81" s="449"/>
      <c r="AG81" s="449"/>
      <c r="AH81" s="449"/>
      <c r="AI81" s="449"/>
      <c r="AJ81" s="449"/>
      <c r="AK81" s="449"/>
      <c r="AL81" s="449"/>
      <c r="AM81" s="449"/>
    </row>
    <row r="82" spans="1:39" x14ac:dyDescent="0.2">
      <c r="A82" s="688"/>
      <c r="B82" s="688"/>
      <c r="C82" s="504"/>
      <c r="D82" s="505"/>
      <c r="E82" s="417"/>
      <c r="F82" s="417"/>
      <c r="G82" s="417"/>
      <c r="H82" s="417"/>
      <c r="I82" s="417"/>
      <c r="J82" s="417"/>
      <c r="K82" s="417"/>
      <c r="L82" s="417"/>
      <c r="M82" s="417"/>
      <c r="N82" s="417"/>
      <c r="O82" s="417"/>
      <c r="P82" s="417"/>
      <c r="Q82" s="417"/>
      <c r="R82" s="417"/>
      <c r="S82" s="417"/>
      <c r="T82" s="417"/>
      <c r="U82" s="417"/>
      <c r="V82" s="417"/>
      <c r="W82" s="417"/>
      <c r="X82" s="417"/>
      <c r="Y82" s="417"/>
      <c r="Z82" s="417"/>
      <c r="AA82" s="417"/>
      <c r="AB82" s="417"/>
      <c r="AC82" s="417"/>
      <c r="AD82" s="449"/>
      <c r="AE82" s="449"/>
      <c r="AF82" s="449"/>
      <c r="AG82" s="449"/>
      <c r="AH82" s="449"/>
      <c r="AI82" s="449"/>
      <c r="AJ82" s="449"/>
      <c r="AK82" s="449"/>
      <c r="AL82" s="449"/>
      <c r="AM82" s="449"/>
    </row>
    <row r="83" spans="1:39" x14ac:dyDescent="0.2">
      <c r="A83" s="688"/>
      <c r="B83" s="688"/>
      <c r="C83" s="504"/>
      <c r="D83" s="505"/>
      <c r="E83" s="417"/>
      <c r="F83" s="417"/>
      <c r="G83" s="417"/>
      <c r="H83" s="417"/>
      <c r="I83" s="417"/>
      <c r="J83" s="417"/>
      <c r="K83" s="417"/>
      <c r="L83" s="417"/>
      <c r="M83" s="417"/>
      <c r="N83" s="417"/>
      <c r="O83" s="417"/>
      <c r="P83" s="417"/>
      <c r="Q83" s="417"/>
      <c r="R83" s="417"/>
      <c r="S83" s="417"/>
      <c r="T83" s="417"/>
      <c r="U83" s="417"/>
      <c r="V83" s="417"/>
      <c r="W83" s="417"/>
      <c r="X83" s="417"/>
      <c r="Y83" s="417"/>
      <c r="Z83" s="417"/>
      <c r="AA83" s="417"/>
      <c r="AB83" s="417"/>
      <c r="AC83" s="417"/>
      <c r="AD83" s="449"/>
      <c r="AE83" s="449"/>
      <c r="AF83" s="449"/>
      <c r="AG83" s="449"/>
      <c r="AH83" s="449"/>
      <c r="AI83" s="449"/>
      <c r="AJ83" s="449"/>
      <c r="AK83" s="449"/>
      <c r="AL83" s="449"/>
      <c r="AM83" s="449"/>
    </row>
    <row r="84" spans="1:39" x14ac:dyDescent="0.2">
      <c r="A84" s="688"/>
      <c r="B84" s="688"/>
      <c r="C84" s="504"/>
      <c r="D84" s="505"/>
      <c r="E84" s="417"/>
      <c r="F84" s="417"/>
      <c r="G84" s="417"/>
      <c r="H84" s="417"/>
      <c r="I84" s="417"/>
      <c r="J84" s="417"/>
      <c r="K84" s="417"/>
      <c r="L84" s="417"/>
      <c r="M84" s="417"/>
      <c r="N84" s="417"/>
      <c r="O84" s="417"/>
      <c r="P84" s="417"/>
      <c r="Q84" s="417"/>
      <c r="R84" s="417"/>
      <c r="S84" s="417"/>
      <c r="T84" s="417"/>
      <c r="U84" s="417"/>
      <c r="V84" s="417"/>
      <c r="W84" s="417"/>
      <c r="X84" s="417"/>
      <c r="Y84" s="417"/>
      <c r="Z84" s="417"/>
      <c r="AA84" s="417"/>
      <c r="AB84" s="417"/>
      <c r="AC84" s="417"/>
      <c r="AD84" s="449"/>
      <c r="AE84" s="449"/>
      <c r="AF84" s="449"/>
      <c r="AG84" s="449"/>
      <c r="AH84" s="449"/>
      <c r="AI84" s="449"/>
      <c r="AJ84" s="449"/>
      <c r="AK84" s="449"/>
      <c r="AL84" s="449"/>
      <c r="AM84" s="449"/>
    </row>
    <row r="85" spans="1:39" x14ac:dyDescent="0.2">
      <c r="A85" s="417"/>
      <c r="B85" s="417"/>
      <c r="C85" s="417"/>
      <c r="D85" s="417"/>
      <c r="E85" s="417"/>
      <c r="F85" s="417"/>
      <c r="G85" s="417"/>
      <c r="H85" s="417"/>
      <c r="I85" s="417"/>
      <c r="J85" s="417"/>
      <c r="K85" s="417"/>
      <c r="L85" s="417"/>
      <c r="M85" s="417"/>
      <c r="N85" s="417"/>
      <c r="O85" s="417"/>
      <c r="P85" s="417"/>
      <c r="Q85" s="417"/>
      <c r="R85" s="417"/>
      <c r="S85" s="417"/>
      <c r="T85" s="417"/>
      <c r="U85" s="417"/>
      <c r="V85" s="417"/>
      <c r="W85" s="417"/>
      <c r="X85" s="417"/>
      <c r="Y85" s="417"/>
      <c r="Z85" s="417"/>
      <c r="AA85" s="417"/>
      <c r="AB85" s="417"/>
      <c r="AC85" s="417"/>
      <c r="AD85" s="449"/>
      <c r="AE85" s="449"/>
      <c r="AF85" s="449"/>
      <c r="AG85" s="449"/>
      <c r="AH85" s="449"/>
      <c r="AI85" s="449"/>
      <c r="AJ85" s="449"/>
      <c r="AK85" s="449"/>
      <c r="AL85" s="449"/>
      <c r="AM85" s="449"/>
    </row>
  </sheetData>
  <sheetProtection password="C730" sheet="1" selectLockedCells="1"/>
  <mergeCells count="109">
    <mergeCell ref="C10:D10"/>
    <mergeCell ref="E10:G10"/>
    <mergeCell ref="C12:N12"/>
    <mergeCell ref="D14:N14"/>
    <mergeCell ref="D16:N16"/>
    <mergeCell ref="D18:N19"/>
    <mergeCell ref="C3:D4"/>
    <mergeCell ref="E3:G4"/>
    <mergeCell ref="C5:G6"/>
    <mergeCell ref="C7:E7"/>
    <mergeCell ref="C8:D8"/>
    <mergeCell ref="H8:N8"/>
    <mergeCell ref="G29:H29"/>
    <mergeCell ref="C30:D30"/>
    <mergeCell ref="G30:H30"/>
    <mergeCell ref="C31:D31"/>
    <mergeCell ref="G31:H31"/>
    <mergeCell ref="C21:E21"/>
    <mergeCell ref="C23:D23"/>
    <mergeCell ref="C24:D24"/>
    <mergeCell ref="C25:D25"/>
    <mergeCell ref="C26:D26"/>
    <mergeCell ref="C28:N28"/>
    <mergeCell ref="O36:O37"/>
    <mergeCell ref="C39:N39"/>
    <mergeCell ref="C41:N41"/>
    <mergeCell ref="A45:B45"/>
    <mergeCell ref="C45:D45"/>
    <mergeCell ref="A46:B46"/>
    <mergeCell ref="C46:D46"/>
    <mergeCell ref="C33:N33"/>
    <mergeCell ref="C35:G37"/>
    <mergeCell ref="H35:I35"/>
    <mergeCell ref="K35:N35"/>
    <mergeCell ref="H36:I37"/>
    <mergeCell ref="K36:N37"/>
    <mergeCell ref="A50:B50"/>
    <mergeCell ref="C50:D50"/>
    <mergeCell ref="A51:B51"/>
    <mergeCell ref="C51:D51"/>
    <mergeCell ref="A52:B52"/>
    <mergeCell ref="C52:D52"/>
    <mergeCell ref="A47:B47"/>
    <mergeCell ref="C47:D47"/>
    <mergeCell ref="A48:B48"/>
    <mergeCell ref="C48:D48"/>
    <mergeCell ref="A49:B49"/>
    <mergeCell ref="C49:D49"/>
    <mergeCell ref="A56:B56"/>
    <mergeCell ref="C56:D56"/>
    <mergeCell ref="A57:B57"/>
    <mergeCell ref="C57:D57"/>
    <mergeCell ref="A58:B58"/>
    <mergeCell ref="C58:D58"/>
    <mergeCell ref="A53:B53"/>
    <mergeCell ref="C53:D53"/>
    <mergeCell ref="A54:B54"/>
    <mergeCell ref="C54:D54"/>
    <mergeCell ref="A55:B55"/>
    <mergeCell ref="C55:D55"/>
    <mergeCell ref="A62:B62"/>
    <mergeCell ref="C62:D62"/>
    <mergeCell ref="A63:B63"/>
    <mergeCell ref="C63:D63"/>
    <mergeCell ref="A64:B64"/>
    <mergeCell ref="C64:D64"/>
    <mergeCell ref="A59:B59"/>
    <mergeCell ref="C59:D59"/>
    <mergeCell ref="A60:B60"/>
    <mergeCell ref="C60:D60"/>
    <mergeCell ref="A61:B61"/>
    <mergeCell ref="C61:D61"/>
    <mergeCell ref="A68:B68"/>
    <mergeCell ref="C68:D68"/>
    <mergeCell ref="A69:B69"/>
    <mergeCell ref="C69:D69"/>
    <mergeCell ref="A70:B70"/>
    <mergeCell ref="C70:D70"/>
    <mergeCell ref="A65:B65"/>
    <mergeCell ref="C65:D65"/>
    <mergeCell ref="A66:B66"/>
    <mergeCell ref="C66:D66"/>
    <mergeCell ref="A67:B67"/>
    <mergeCell ref="C67:D67"/>
    <mergeCell ref="A74:B74"/>
    <mergeCell ref="C74:D74"/>
    <mergeCell ref="A75:B75"/>
    <mergeCell ref="C75:D75"/>
    <mergeCell ref="A76:B76"/>
    <mergeCell ref="C76:D76"/>
    <mergeCell ref="A71:B71"/>
    <mergeCell ref="C71:D71"/>
    <mergeCell ref="A72:B72"/>
    <mergeCell ref="C72:D72"/>
    <mergeCell ref="A73:B73"/>
    <mergeCell ref="C73:D73"/>
    <mergeCell ref="A84:B84"/>
    <mergeCell ref="A80:B80"/>
    <mergeCell ref="C80:D80"/>
    <mergeCell ref="A81:B81"/>
    <mergeCell ref="C81:D81"/>
    <mergeCell ref="A82:B82"/>
    <mergeCell ref="A83:B83"/>
    <mergeCell ref="A77:B77"/>
    <mergeCell ref="C77:D77"/>
    <mergeCell ref="A78:B78"/>
    <mergeCell ref="C78:D78"/>
    <mergeCell ref="A79:B79"/>
    <mergeCell ref="C79:D79"/>
  </mergeCells>
  <conditionalFormatting sqref="H36">
    <cfRule type="expression" dxfId="261" priority="42">
      <formula>$H$36&lt;&gt;"bitte auswählen"</formula>
    </cfRule>
  </conditionalFormatting>
  <conditionalFormatting sqref="K36:N37">
    <cfRule type="expression" dxfId="260" priority="43">
      <formula>$K$36&lt;&gt;""</formula>
    </cfRule>
  </conditionalFormatting>
  <conditionalFormatting sqref="E30:E31">
    <cfRule type="expression" dxfId="259" priority="17">
      <formula>E30&lt;&gt;""</formula>
    </cfRule>
  </conditionalFormatting>
  <conditionalFormatting sqref="F30:F31">
    <cfRule type="expression" dxfId="258" priority="16">
      <formula>F30&lt;&gt;0</formula>
    </cfRule>
  </conditionalFormatting>
  <conditionalFormatting sqref="E23:E26">
    <cfRule type="expression" dxfId="257" priority="5">
      <formula>E23&lt;&gt;"bitte auswählen"</formula>
    </cfRule>
  </conditionalFormatting>
  <conditionalFormatting sqref="F23:F26">
    <cfRule type="expression" dxfId="256" priority="3">
      <formula>F23&lt;&gt;"bitte auswählen"</formula>
    </cfRule>
    <cfRule type="expression" dxfId="255" priority="4">
      <formula>AND(E23&lt;&gt;"bitte auswählen",F23="bitte auswählen")</formula>
    </cfRule>
  </conditionalFormatting>
  <conditionalFormatting sqref="G23:G26">
    <cfRule type="expression" dxfId="254" priority="1">
      <formula>G23&lt;&gt;""</formula>
    </cfRule>
    <cfRule type="expression" dxfId="253" priority="2">
      <formula>AND(E23&lt;&gt;"bitte auswählen",F23&lt;&gt;"bitte auswählen",G23="")</formula>
    </cfRule>
  </conditionalFormatting>
  <dataValidations count="6">
    <dataValidation allowBlank="1" sqref="H22:N26"/>
    <dataValidation type="decimal" allowBlank="1" showInputMessage="1" showErrorMessage="1" errorTitle="Fehler" error="Ungültige Eingabe. Maximal 40 Wochenstunden." sqref="G23:G26">
      <formula1>0</formula1>
      <formula2>40</formula2>
    </dataValidation>
    <dataValidation type="whole" allowBlank="1" showInputMessage="1" showErrorMessage="1" errorTitle="Fehler" error="Ungültige Eingabe. Maximal 40 Wochenstunden." sqref="G20 G27">
      <formula1>0</formula1>
      <formula2>40</formula2>
    </dataValidation>
    <dataValidation operator="equal" allowBlank="1" errorTitle="Achtung:" error="Der Dienstantritt muss nach dem heutigen Datum und spätestens 12 Monate nach Antragstellung liegen. Der Dienstantritt ist immer der Monatserste." promptTitle="Hinweis" prompt="Bitte planen Sie den Dienstantritt frühestens 5 Monate nach Antragstellung ein. Bitte berücksichtigen Sie ausreichend Zeit für ein Stellenbesetzungsverfahren. Der Dienstantritt ist immer der Monatserste." sqref="E8"/>
    <dataValidation operator="equal" allowBlank="1" showInputMessage="1" showErrorMessage="1" errorTitle="Achtung:" error="Der Dienstantritt muss nach dem heutigen Datum und spätestens 12 Monate nach Antragstellung liegen. Der Dienstantritt ist immer der Monatserste." sqref="E11 E9 E13"/>
    <dataValidation type="textLength" operator="lessThan" allowBlank="1" showInputMessage="1" showErrorMessage="1" errorTitle="Achtung:" error="Bitte maximal 20 Zeichen eingeben" sqref="K36:N37">
      <formula1>20</formula1>
    </dataValidation>
  </dataValidations>
  <printOptions horizontalCentered="1"/>
  <pageMargins left="0" right="0" top="0" bottom="0" header="0" footer="0"/>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2</xdr:col>
                    <xdr:colOff>171450</xdr:colOff>
                    <xdr:row>17</xdr:row>
                    <xdr:rowOff>114300</xdr:rowOff>
                  </from>
                  <to>
                    <xdr:col>2</xdr:col>
                    <xdr:colOff>352425</xdr:colOff>
                    <xdr:row>18</xdr:row>
                    <xdr:rowOff>66675</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2</xdr:col>
                    <xdr:colOff>180975</xdr:colOff>
                    <xdr:row>13</xdr:row>
                    <xdr:rowOff>161925</xdr:rowOff>
                  </from>
                  <to>
                    <xdr:col>2</xdr:col>
                    <xdr:colOff>361950</xdr:colOff>
                    <xdr:row>13</xdr:row>
                    <xdr:rowOff>323850</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2</xdr:col>
                    <xdr:colOff>180975</xdr:colOff>
                    <xdr:row>15</xdr:row>
                    <xdr:rowOff>152400</xdr:rowOff>
                  </from>
                  <to>
                    <xdr:col>2</xdr:col>
                    <xdr:colOff>361950</xdr:colOff>
                    <xdr:row>15</xdr:row>
                    <xdr:rowOff>323850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iconSet" priority="41" id="{430CE887-0658-4D21-9E02-C716DEF56211}">
            <x14:iconSet iconSet="3Symbols2" showValue="0" custom="1">
              <x14:cfvo type="percent">
                <xm:f>0</xm:f>
              </x14:cfvo>
              <x14:cfvo type="num" gte="0">
                <xm:f>-1</xm:f>
              </x14:cfvo>
              <x14:cfvo type="num">
                <xm:f>0</xm:f>
              </x14:cfvo>
              <x14:cfIcon iconSet="3Symbols2" iconId="2"/>
              <x14:cfIcon iconSet="3Symbols2" iconId="1"/>
              <x14:cfIcon iconSet="3Symbols2" iconId="0"/>
            </x14:iconSet>
          </x14:cfRule>
          <xm:sqref>O10</xm:sqref>
        </x14:conditionalFormatting>
        <x14:conditionalFormatting xmlns:xm="http://schemas.microsoft.com/office/excel/2006/main">
          <x14:cfRule type="iconSet" priority="40" id="{6C718602-F8DB-4FB0-8268-C8F881F07CD3}">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O10</xm:sqref>
        </x14:conditionalFormatting>
        <x14:conditionalFormatting xmlns:xm="http://schemas.microsoft.com/office/excel/2006/main">
          <x14:cfRule type="expression" priority="39" id="{11047167-B465-4A19-91C3-DBF7A66913B3}">
            <xm:f>'\Users\nils.radeisen\Desktop\KSMNeu23\[Vorhabenbeschreibung_4.1.8b+4.1.10b+4.1.10c_KSM_Anschlussvorhaben_2307_V8.xlsx]menu'!#REF!=FALSE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O36</xm:sqref>
        </x14:conditionalFormatting>
        <x14:conditionalFormatting xmlns:xm="http://schemas.microsoft.com/office/excel/2006/main">
          <x14:cfRule type="iconSet" priority="38" id="{243898D5-6408-4988-A0A8-1371D96F1FBE}">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O36</xm:sqref>
        </x14:conditionalFormatting>
        <x14:conditionalFormatting xmlns:xm="http://schemas.microsoft.com/office/excel/2006/main">
          <x14:cfRule type="expression" priority="44" id="{A602C7C8-D518-4246-9F57-85D5BC006F54}">
            <xm:f>OR($H$36="TVöD",$H$36=menu!$Q$18,$H$36=menu!$Q$19,$H$36=menu!$Q$21)</xm:f>
            <x14:dxf>
              <font>
                <color theme="0"/>
              </font>
              <fill>
                <patternFill>
                  <bgColor theme="0"/>
                </patternFill>
              </fill>
              <border>
                <left style="thin">
                  <color theme="0"/>
                </left>
                <right style="thin">
                  <color theme="0"/>
                </right>
                <top style="thin">
                  <color theme="0"/>
                </top>
                <bottom style="thin">
                  <color theme="0"/>
                </bottom>
                <vertical/>
                <horizontal/>
              </border>
            </x14:dxf>
          </x14:cfRule>
          <xm:sqref>K35:N37</xm:sqref>
        </x14:conditionalFormatting>
        <x14:conditionalFormatting xmlns:xm="http://schemas.microsoft.com/office/excel/2006/main">
          <x14:cfRule type="expression" priority="37" id="{7077642A-B278-4666-A643-E796EDE7A605}">
            <xm:f>menu!$B$44=TRUE</xm:f>
            <x14:dxf>
              <fill>
                <patternFill patternType="solid">
                  <fgColor rgb="FFEBF1DE"/>
                  <bgColor theme="6" tint="0.79998168889431442"/>
                </patternFill>
              </fill>
            </x14:dxf>
          </x14:cfRule>
          <xm:sqref>C18:N19</xm:sqref>
        </x14:conditionalFormatting>
        <x14:conditionalFormatting xmlns:xm="http://schemas.microsoft.com/office/excel/2006/main">
          <x14:cfRule type="expression" priority="36" id="{0653A521-FB02-4BB9-9196-B7454891E410}">
            <xm:f>menu!$B$45=TRUE</xm:f>
            <x14:dxf>
              <fill>
                <patternFill patternType="solid">
                  <fgColor rgb="FFEBF1DE"/>
                  <bgColor theme="6" tint="0.79998168889431442"/>
                </patternFill>
              </fill>
            </x14:dxf>
          </x14:cfRule>
          <xm:sqref>C14:N14</xm:sqref>
        </x14:conditionalFormatting>
        <x14:conditionalFormatting xmlns:xm="http://schemas.microsoft.com/office/excel/2006/main">
          <x14:cfRule type="expression" priority="35" id="{3726E525-3BE6-4FCC-AD54-5ACE698B398A}">
            <xm:f>menu!$B$46=TRUE</xm:f>
            <x14:dxf>
              <fill>
                <patternFill patternType="solid">
                  <fgColor rgb="FFEBF1DE"/>
                  <bgColor theme="6" tint="0.79998168889431442"/>
                </patternFill>
              </fill>
            </x14:dxf>
          </x14:cfRule>
          <xm:sqref>C16:N16</xm:sqref>
        </x14:conditionalFormatting>
        <x14:conditionalFormatting xmlns:xm="http://schemas.microsoft.com/office/excel/2006/main">
          <x14:cfRule type="expression" priority="34" id="{C7FC78B0-7772-4B22-9C63-8AC4BF651EE7}">
            <xm:f>$E$10&lt;&gt;menu!$A$124</xm:f>
            <x14:dxf>
              <font>
                <color theme="1"/>
              </font>
              <fill>
                <patternFill>
                  <bgColor rgb="FFEBF1DE"/>
                </patternFill>
              </fill>
            </x14:dxf>
          </x14:cfRule>
          <xm:sqref>E10:G10</xm:sqref>
        </x14:conditionalFormatting>
        <x14:conditionalFormatting xmlns:xm="http://schemas.microsoft.com/office/excel/2006/main">
          <x14:cfRule type="iconSet" priority="33" id="{AF39198C-7E70-4C60-9F6D-EC4F45B652C7}">
            <x14:iconSet iconSet="3Symbols2" showValue="0" custom="1">
              <x14:cfvo type="percent">
                <xm:f>0</xm:f>
              </x14:cfvo>
              <x14:cfvo type="num" gte="0">
                <xm:f>0</xm:f>
              </x14:cfvo>
              <x14:cfvo type="num">
                <xm:f>1</xm:f>
              </x14:cfvo>
              <x14:cfIcon iconSet="NoIcons" iconId="0"/>
              <x14:cfIcon iconSet="NoIcons" iconId="0"/>
              <x14:cfIcon iconSet="NoIcons" iconId="0"/>
            </x14:iconSet>
          </x14:cfRule>
          <xm:sqref>O14</xm:sqref>
        </x14:conditionalFormatting>
        <x14:conditionalFormatting xmlns:xm="http://schemas.microsoft.com/office/excel/2006/main">
          <x14:cfRule type="iconSet" priority="32" id="{0CEFE439-2C93-4A6B-AFA0-3F95DF22B2E6}">
            <x14:iconSet iconSet="3Symbols2" showValue="0" custom="1">
              <x14:cfvo type="percent">
                <xm:f>0</xm:f>
              </x14:cfvo>
              <x14:cfvo type="num" gte="0">
                <xm:f>0</xm:f>
              </x14:cfvo>
              <x14:cfvo type="num">
                <xm:f>1</xm:f>
              </x14:cfvo>
              <x14:cfIcon iconSet="NoIcons" iconId="0"/>
              <x14:cfIcon iconSet="NoIcons" iconId="0"/>
              <x14:cfIcon iconSet="NoIcons" iconId="0"/>
            </x14:iconSet>
          </x14:cfRule>
          <xm:sqref>O16</xm:sqref>
        </x14:conditionalFormatting>
        <x14:conditionalFormatting xmlns:xm="http://schemas.microsoft.com/office/excel/2006/main">
          <x14:cfRule type="expression" priority="31" id="{6F1CD8CC-8352-4552-88F2-EA453201C6DC}">
            <xm:f>'\Users\nils.radeisen\Desktop\KSMNeu23\[Vorhabenbeschreibung_4.1.8b+4.1.10b+4.1.10c_KSM_Anschlussvorhaben_2307_V8.xlsx]menu'!#REF!=FALSE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O18:O19</xm:sqref>
        </x14:conditionalFormatting>
        <x14:conditionalFormatting xmlns:xm="http://schemas.microsoft.com/office/excel/2006/main">
          <x14:cfRule type="iconSet" priority="30" id="{D4F2BC8B-198F-4EDA-80CC-BC9A8B08B2A3}">
            <x14:iconSet iconSet="3Symbols2" showValue="0" custom="1">
              <x14:cfvo type="percent">
                <xm:f>0</xm:f>
              </x14:cfvo>
              <x14:cfvo type="num" gte="0">
                <xm:f>0</xm:f>
              </x14:cfvo>
              <x14:cfvo type="num">
                <xm:f>1</xm:f>
              </x14:cfvo>
              <x14:cfIcon iconSet="NoIcons" iconId="0"/>
              <x14:cfIcon iconSet="NoIcons" iconId="0"/>
              <x14:cfIcon iconSet="NoIcons" iconId="0"/>
            </x14:iconSet>
          </x14:cfRule>
          <xm:sqref>O18:O19</xm:sqref>
        </x14:conditionalFormatting>
        <x14:conditionalFormatting xmlns:xm="http://schemas.microsoft.com/office/excel/2006/main">
          <x14:cfRule type="expression" priority="29" id="{88C4DF98-F12F-4110-BBB9-D06A267E62E5}">
            <xm:f>'P:\Users\nils.radeisen\Desktop\221101_Formulare Neu\KSM\[4.1.8a_VHB_Ausgaben_Erstellung_V2.xlsx]menu'!#REF!=FALSE</xm:f>
            <x14:dxf>
              <font>
                <color theme="0"/>
              </font>
              <fill>
                <patternFill>
                  <fgColor theme="0"/>
                  <bgColor theme="0"/>
                </patternFill>
              </fill>
              <border>
                <left/>
                <right/>
                <top/>
                <bottom/>
                <vertical/>
                <horizontal/>
              </border>
            </x14:dxf>
          </x14:cfRule>
          <xm:sqref>C12:N12</xm:sqref>
        </x14:conditionalFormatting>
        <x14:conditionalFormatting xmlns:xm="http://schemas.microsoft.com/office/excel/2006/main">
          <x14:cfRule type="expression" priority="28" id="{F1BE4E0D-5858-4684-9A45-721FA0BE73F0}">
            <xm:f>'\Users\nils.radeisen\Desktop\KSMNeu23\[Vorhabenbeschreibung_4.1.8b+4.1.10b+4.1.10c_KSM_Anschlussvorhaben_2307_V8.xlsx]menu'!#REF!=FALSE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C33</xm:sqref>
        </x14:conditionalFormatting>
        <x14:conditionalFormatting xmlns:xm="http://schemas.microsoft.com/office/excel/2006/main">
          <x14:cfRule type="iconSet" priority="24" id="{B207DD4F-605F-4B8B-B278-DC22F7D24E30}">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O23</xm:sqref>
        </x14:conditionalFormatting>
        <x14:conditionalFormatting xmlns:xm="http://schemas.microsoft.com/office/excel/2006/main">
          <x14:cfRule type="iconSet" priority="25" id="{16A817FF-6D52-44FE-A80E-03F4D545514E}">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O23:O26</xm:sqref>
        </x14:conditionalFormatting>
        <x14:conditionalFormatting xmlns:xm="http://schemas.microsoft.com/office/excel/2006/main">
          <x14:cfRule type="iconSet" priority="26" id="{762BC35F-CE97-4371-9D6F-310337BE476A}">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O23:O26</xm:sqref>
        </x14:conditionalFormatting>
        <x14:conditionalFormatting xmlns:xm="http://schemas.microsoft.com/office/excel/2006/main">
          <x14:cfRule type="expression" priority="23" id="{58DEDDF7-20BB-4F98-97A7-28F3991C2A96}">
            <xm:f>'\Users\nils.radeisen\Desktop\KSMNeu23\[Vorhabenbeschreibung_4.1.8b+4.1.10b+4.1.10c_KSM_Anschlussvorhaben_2307_V8.xlsx]menu'!#REF!=FALSE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R22</xm:sqref>
        </x14:conditionalFormatting>
        <x14:conditionalFormatting xmlns:xm="http://schemas.microsoft.com/office/excel/2006/main">
          <x14:cfRule type="iconSet" priority="27" id="{E3F6E66A-4BE3-4715-971C-B523F239619B}">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O25:O26</xm:sqref>
        </x14:conditionalFormatting>
        <x14:conditionalFormatting xmlns:xm="http://schemas.microsoft.com/office/excel/2006/main">
          <x14:cfRule type="expression" priority="13" id="{720685DD-FBA2-4D47-9D35-3B3886FC2A0A}">
            <xm:f>AND(E30="",'\Users\nils.radeisen\Desktop\KSMNeu23\[Vorhabenbeschreibung_4.1.8b+4.1.10b+4.1.10c_KSM_Anschlussvorhaben_2307_V8.xlsx]Personalausgaben'!#REF!&gt;0)</xm:f>
            <x14:dxf>
              <fill>
                <patternFill>
                  <bgColor rgb="FFE3B5A2"/>
                </patternFill>
              </fill>
            </x14:dxf>
          </x14:cfRule>
          <xm:sqref>E30:E31</xm:sqref>
        </x14:conditionalFormatting>
        <x14:conditionalFormatting xmlns:xm="http://schemas.microsoft.com/office/excel/2006/main">
          <x14:cfRule type="expression" priority="14" id="{C1850020-0CC6-4A6F-809F-7E7E6310F4AE}">
            <xm:f>AND(F30="",'\Users\nils.radeisen\Desktop\KSMNeu23\[Vorhabenbeschreibung_4.1.8b+4.1.10b+4.1.10c_KSM_Anschlussvorhaben_2307_V8.xlsx]Personalausgaben'!#REF!&gt;0)</xm:f>
            <x14:dxf>
              <fill>
                <patternFill>
                  <bgColor rgb="FFE3B5A2"/>
                </patternFill>
              </fill>
            </x14:dxf>
          </x14:cfRule>
          <xm:sqref>F30:F31</xm:sqref>
        </x14:conditionalFormatting>
        <x14:conditionalFormatting xmlns:xm="http://schemas.microsoft.com/office/excel/2006/main">
          <x14:cfRule type="expression" priority="15" id="{4808E430-82A7-49C4-917D-F402CFF3F4CE}">
            <xm:f>AND(E30&gt;0,'\Users\nils.radeisen\Desktop\KSMNeu23\[Vorhabenbeschreibung_4.1.8b+4.1.10b+4.1.10c_KSM_Anschlussvorhaben_2307_V8.xlsx]Personalausgaben'!#REF!=0)</xm:f>
            <x14:dxf>
              <fill>
                <patternFill>
                  <bgColor rgb="FFE3B5A2"/>
                </patternFill>
              </fill>
            </x14:dxf>
          </x14:cfRule>
          <xm:sqref>E30:E31</xm:sqref>
        </x14:conditionalFormatting>
        <x14:conditionalFormatting xmlns:xm="http://schemas.microsoft.com/office/excel/2006/main">
          <x14:cfRule type="expression" priority="12" id="{ED6A4488-DA5F-481E-9C42-91BD9893F0DE}">
            <xm:f>AND(F30&gt;0,'\Users\nils.radeisen\Desktop\KSMNeu23\[Vorhabenbeschreibung_4.1.8b+4.1.10b+4.1.10c_KSM_Anschlussvorhaben_2307_V8.xlsx]Personalausgaben'!#REF!=0)</xm:f>
            <x14:dxf>
              <fill>
                <patternFill>
                  <bgColor rgb="FFE3B5A2"/>
                </patternFill>
              </fill>
            </x14:dxf>
          </x14:cfRule>
          <xm:sqref>F30:F31</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promptTitle="Hinweis:" prompt="Die beantragte Entgeltgruppe (EG) muss sich aus dem fachlich-inhaltlichen Anforderungsprofil des Klimaschutzmanagers ergeben. Die beantragte EG spiegelt die Anforderungen an die Qualifikationen des Bewerbers wieder.">
          <x14:formula1>
            <xm:f>menu!$A$17:$A$23</xm:f>
          </x14:formula1>
          <xm:sqref>E23:E26</xm:sqref>
        </x14:dataValidation>
        <x14:dataValidation type="list" allowBlank="1" showInputMessage="1" showErrorMessage="1">
          <x14:formula1>
            <xm:f>IF(menu!$I$21=2,menu!$K$18:$K$24,menu!$K$18:$K$20)</xm:f>
          </x14:formula1>
          <xm:sqref>F23:F26</xm:sqref>
        </x14:dataValidation>
        <x14:dataValidation type="list" allowBlank="1" showInputMessage="1" showErrorMessage="1">
          <x14:formula1>
            <xm:f>menu!$Q$18:$Q$23</xm:f>
          </x14:formula1>
          <xm:sqref>H36:I37</xm:sqref>
        </x14:dataValidation>
        <x14:dataValidation type="list" operator="equal" allowBlank="1" showInputMessage="1" showErrorMessage="1" errorTitle="Achtung:" error="Der Dienstantritt muss nach dem heutigen Datum und spätestens 12 Monate nach Antragstellung liegen. Der Dienstantritt ist immer der Monatserste.">
          <x14:formula1>
            <xm:f>menu!$A$125</xm:f>
          </x14:formula1>
          <xm:sqref>E10:G10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tabColor rgb="FFE3B5A2"/>
    <pageSetUpPr fitToPage="1"/>
  </sheetPr>
  <dimension ref="A1:AG100"/>
  <sheetViews>
    <sheetView topLeftCell="A34" workbookViewId="0">
      <selection activeCell="G51" sqref="G51"/>
    </sheetView>
  </sheetViews>
  <sheetFormatPr baseColWidth="10" defaultColWidth="11.42578125" defaultRowHeight="12" x14ac:dyDescent="0.2"/>
  <cols>
    <col min="1" max="1" width="2.28515625" style="1" customWidth="1"/>
    <col min="2" max="2" width="2.140625" style="1" customWidth="1"/>
    <col min="3" max="3" width="13.28515625" style="1" customWidth="1"/>
    <col min="4" max="4" width="9" style="1" customWidth="1"/>
    <col min="5" max="5" width="13.28515625" style="1" customWidth="1"/>
    <col min="6" max="6" width="13.85546875" style="1" customWidth="1"/>
    <col min="7" max="7" width="13.28515625" style="1" customWidth="1"/>
    <col min="8" max="8" width="3" style="1" customWidth="1"/>
    <col min="9" max="9" width="4.28515625" style="1" customWidth="1"/>
    <col min="10" max="10" width="4.7109375" style="1" customWidth="1"/>
    <col min="11" max="11" width="1.85546875" style="1" customWidth="1"/>
    <col min="12" max="12" width="4.28515625" style="1" customWidth="1"/>
    <col min="13" max="13" width="10.5703125" style="1" customWidth="1"/>
    <col min="14" max="14" width="2.42578125" style="1" customWidth="1"/>
    <col min="15" max="15" width="8.85546875" style="1" customWidth="1"/>
    <col min="16" max="16" width="3.42578125" style="1" customWidth="1"/>
    <col min="17" max="17" width="3.5703125" style="3" customWidth="1"/>
    <col min="18" max="18" width="2.28515625" style="3" customWidth="1"/>
    <col min="19" max="19" width="11.42578125" style="1"/>
    <col min="20" max="20" width="14.140625" style="1" customWidth="1"/>
    <col min="21" max="21" width="5.7109375" style="1" customWidth="1"/>
    <col min="22" max="22" width="12.5703125" style="1" customWidth="1"/>
    <col min="23" max="31" width="5.7109375" style="1" customWidth="1"/>
    <col min="32" max="16384" width="11.42578125" style="1"/>
  </cols>
  <sheetData>
    <row r="1" spans="1:33" ht="7.5" customHeight="1" x14ac:dyDescent="0.2">
      <c r="A1" s="417" t="s">
        <v>200</v>
      </c>
      <c r="B1" s="417"/>
      <c r="C1" s="417"/>
      <c r="D1" s="417"/>
      <c r="E1" s="417"/>
      <c r="F1" s="417"/>
      <c r="G1" s="417"/>
      <c r="H1" s="417"/>
      <c r="I1" s="417"/>
      <c r="J1" s="417"/>
      <c r="K1" s="417"/>
      <c r="L1" s="417"/>
      <c r="M1" s="417"/>
      <c r="N1" s="417"/>
      <c r="O1" s="417"/>
      <c r="P1" s="417"/>
      <c r="Q1" s="429"/>
      <c r="R1" s="429"/>
      <c r="S1" s="417"/>
      <c r="T1" s="417"/>
      <c r="U1" s="417"/>
      <c r="V1" s="417"/>
      <c r="W1" s="417"/>
      <c r="X1" s="417"/>
      <c r="Y1" s="417"/>
      <c r="Z1" s="417"/>
      <c r="AA1" s="417"/>
      <c r="AB1" s="417"/>
      <c r="AC1" s="417"/>
      <c r="AD1" s="417"/>
      <c r="AE1" s="417"/>
      <c r="AF1" s="417"/>
      <c r="AG1" s="417"/>
    </row>
    <row r="2" spans="1:33" ht="8.25" customHeight="1" x14ac:dyDescent="0.2">
      <c r="A2" s="417"/>
      <c r="S2" s="417"/>
      <c r="T2" s="417"/>
      <c r="U2" s="417"/>
      <c r="V2" s="417"/>
      <c r="W2" s="417"/>
      <c r="X2" s="417"/>
      <c r="Y2" s="417"/>
      <c r="Z2" s="417"/>
      <c r="AA2" s="417"/>
      <c r="AB2" s="417"/>
      <c r="AC2" s="417"/>
      <c r="AD2" s="417"/>
      <c r="AE2" s="417"/>
      <c r="AF2" s="417"/>
      <c r="AG2" s="417"/>
    </row>
    <row r="3" spans="1:33" ht="17.25" customHeight="1" x14ac:dyDescent="0.2">
      <c r="A3" s="417"/>
      <c r="C3" s="744" t="s">
        <v>20</v>
      </c>
      <c r="D3" s="744"/>
      <c r="E3" s="745"/>
      <c r="F3" s="745"/>
      <c r="G3" s="745"/>
      <c r="L3" s="16"/>
      <c r="M3" s="26" t="s">
        <v>60</v>
      </c>
      <c r="Q3" s="26"/>
      <c r="R3" s="26"/>
      <c r="S3" s="417"/>
      <c r="T3" s="417"/>
      <c r="U3" s="417"/>
      <c r="V3" s="417"/>
      <c r="W3" s="417"/>
      <c r="X3" s="417"/>
      <c r="Y3" s="417"/>
      <c r="Z3" s="417"/>
      <c r="AA3" s="417"/>
      <c r="AB3" s="417"/>
      <c r="AC3" s="417"/>
      <c r="AD3" s="417"/>
      <c r="AE3" s="417"/>
      <c r="AF3" s="417"/>
      <c r="AG3" s="417"/>
    </row>
    <row r="4" spans="1:33" ht="17.25" customHeight="1" x14ac:dyDescent="0.2">
      <c r="A4" s="417"/>
      <c r="C4" s="744"/>
      <c r="D4" s="744"/>
      <c r="E4" s="745"/>
      <c r="F4" s="745"/>
      <c r="G4" s="745"/>
      <c r="L4" s="144"/>
      <c r="M4" s="37" t="s">
        <v>59</v>
      </c>
      <c r="Q4" s="27"/>
      <c r="R4" s="27"/>
      <c r="S4" s="417"/>
      <c r="T4" s="417"/>
      <c r="U4" s="417"/>
      <c r="V4" s="417"/>
      <c r="W4" s="417"/>
      <c r="X4" s="417"/>
      <c r="Y4" s="417"/>
      <c r="Z4" s="417"/>
      <c r="AA4" s="417"/>
      <c r="AB4" s="417"/>
      <c r="AC4" s="417"/>
      <c r="AD4" s="417"/>
      <c r="AE4" s="417"/>
      <c r="AF4" s="417"/>
      <c r="AG4" s="417"/>
    </row>
    <row r="5" spans="1:33" ht="17.25" customHeight="1" x14ac:dyDescent="0.2">
      <c r="A5" s="417"/>
      <c r="C5" s="592" t="str">
        <f>Basisdaten!C7</f>
        <v>ERSTELLUNG eines Integrierten Klimaschutzkonzepts</v>
      </c>
      <c r="D5" s="592"/>
      <c r="E5" s="592"/>
      <c r="F5" s="592"/>
      <c r="G5" s="592"/>
      <c r="L5" s="18"/>
      <c r="M5" s="37" t="s">
        <v>386</v>
      </c>
      <c r="Q5" s="26"/>
      <c r="R5" s="26"/>
      <c r="S5" s="417"/>
      <c r="T5" s="432"/>
      <c r="U5" s="417"/>
      <c r="V5" s="417"/>
      <c r="W5" s="417"/>
      <c r="X5" s="417"/>
      <c r="Y5" s="417"/>
      <c r="Z5" s="417"/>
      <c r="AA5" s="417"/>
      <c r="AB5" s="417"/>
      <c r="AC5" s="417"/>
      <c r="AD5" s="417"/>
      <c r="AE5" s="417"/>
      <c r="AF5" s="417"/>
      <c r="AG5" s="417"/>
    </row>
    <row r="6" spans="1:33" ht="17.25" customHeight="1" x14ac:dyDescent="0.2">
      <c r="A6" s="417"/>
      <c r="C6" s="592"/>
      <c r="D6" s="592"/>
      <c r="E6" s="592"/>
      <c r="F6" s="592"/>
      <c r="G6" s="592"/>
      <c r="L6" s="19"/>
      <c r="M6" s="37" t="s">
        <v>46</v>
      </c>
      <c r="Q6" s="26"/>
      <c r="R6" s="26"/>
      <c r="S6" s="429"/>
      <c r="T6" s="433"/>
      <c r="U6" s="417"/>
      <c r="V6" s="417"/>
      <c r="W6" s="417"/>
      <c r="X6" s="417"/>
      <c r="Y6" s="417"/>
      <c r="Z6" s="417"/>
      <c r="AA6" s="417"/>
      <c r="AB6" s="417"/>
      <c r="AC6" s="417"/>
      <c r="AD6" s="417"/>
      <c r="AE6" s="417"/>
      <c r="AF6" s="417"/>
      <c r="AG6" s="417"/>
    </row>
    <row r="7" spans="1:33" ht="17.25" customHeight="1" thickBot="1" x14ac:dyDescent="0.25">
      <c r="A7" s="417"/>
      <c r="C7" s="746" t="s">
        <v>289</v>
      </c>
      <c r="D7" s="746"/>
      <c r="E7" s="746"/>
      <c r="L7" s="21"/>
      <c r="M7" s="37" t="s">
        <v>47</v>
      </c>
      <c r="Q7" s="26"/>
      <c r="R7" s="26"/>
      <c r="S7" s="429"/>
      <c r="T7" s="433"/>
      <c r="U7" s="417"/>
      <c r="V7" s="417"/>
      <c r="W7" s="417"/>
      <c r="X7" s="417"/>
      <c r="Y7" s="417"/>
      <c r="Z7" s="417"/>
      <c r="AA7" s="417"/>
      <c r="AB7" s="417"/>
      <c r="AC7" s="417"/>
      <c r="AD7" s="417"/>
      <c r="AE7" s="417"/>
      <c r="AF7" s="417"/>
      <c r="AG7" s="417"/>
    </row>
    <row r="8" spans="1:33" ht="16.5" customHeight="1" thickBot="1" x14ac:dyDescent="0.25">
      <c r="A8" s="417"/>
      <c r="C8" s="731" t="s">
        <v>602</v>
      </c>
      <c r="D8" s="732"/>
      <c r="E8" s="305" t="str">
        <f>IF(Basisdaten!I34&lt;&gt;0,Basisdaten!I34," ")</f>
        <v xml:space="preserve"> </v>
      </c>
      <c r="F8" s="33" t="s">
        <v>61</v>
      </c>
      <c r="G8" s="39" t="str">
        <f>IF(Basisdaten!L34&lt;&gt;0,Basisdaten!L34," ")</f>
        <v/>
      </c>
      <c r="H8" s="747" t="str">
        <f>IF(OR(Basisdaten!I34=""),"Bitte füllen Sie das Blatt 'Basisdaten' aus.","")</f>
        <v>Bitte füllen Sie das Blatt 'Basisdaten' aus.</v>
      </c>
      <c r="I8" s="748"/>
      <c r="J8" s="748"/>
      <c r="K8" s="748"/>
      <c r="L8" s="748"/>
      <c r="M8" s="748"/>
      <c r="N8" s="748"/>
      <c r="O8" s="748"/>
      <c r="P8" s="748"/>
      <c r="S8" s="429"/>
      <c r="T8" s="429"/>
      <c r="U8" s="417"/>
      <c r="V8" s="417"/>
      <c r="W8" s="417"/>
      <c r="X8" s="417"/>
      <c r="Y8" s="417"/>
      <c r="Z8" s="417"/>
      <c r="AA8" s="417"/>
      <c r="AB8" s="417"/>
      <c r="AC8" s="417"/>
      <c r="AD8" s="417"/>
      <c r="AE8" s="417"/>
      <c r="AF8" s="417"/>
      <c r="AG8" s="417"/>
    </row>
    <row r="9" spans="1:33" ht="4.9000000000000004" customHeight="1" thickBot="1" x14ac:dyDescent="0.25">
      <c r="A9" s="417"/>
      <c r="C9" s="9"/>
      <c r="D9" s="9"/>
      <c r="E9" s="132"/>
      <c r="F9" s="10"/>
      <c r="G9" s="122"/>
      <c r="J9" s="46"/>
      <c r="K9" s="37"/>
      <c r="N9" s="26"/>
      <c r="O9" s="26"/>
      <c r="S9" s="429"/>
      <c r="T9" s="429"/>
      <c r="U9" s="417"/>
      <c r="V9" s="417"/>
      <c r="W9" s="417"/>
      <c r="X9" s="417"/>
      <c r="Y9" s="417"/>
      <c r="Z9" s="417"/>
      <c r="AA9" s="417"/>
      <c r="AB9" s="417"/>
      <c r="AC9" s="417"/>
      <c r="AD9" s="417"/>
      <c r="AE9" s="417"/>
      <c r="AF9" s="417"/>
      <c r="AG9" s="417"/>
    </row>
    <row r="10" spans="1:33" ht="16.5" customHeight="1" thickBot="1" x14ac:dyDescent="0.25">
      <c r="A10" s="417"/>
      <c r="C10" s="731" t="s">
        <v>453</v>
      </c>
      <c r="D10" s="732"/>
      <c r="E10" s="733" t="s">
        <v>64</v>
      </c>
      <c r="F10" s="733"/>
      <c r="G10" s="734"/>
      <c r="J10" s="46"/>
      <c r="K10" s="37"/>
      <c r="N10" s="26"/>
      <c r="O10" s="26"/>
      <c r="Q10" s="131">
        <f>IF(AND(menu!U4=TRUE,E10="bitte auswählen"),1,0)</f>
        <v>1</v>
      </c>
      <c r="S10" s="433"/>
      <c r="T10" s="750"/>
      <c r="U10" s="750"/>
      <c r="V10" s="750"/>
      <c r="W10" s="750"/>
      <c r="X10" s="750"/>
      <c r="Y10" s="417"/>
      <c r="Z10" s="417"/>
      <c r="AA10" s="417"/>
      <c r="AB10" s="417"/>
      <c r="AC10" s="417"/>
      <c r="AD10" s="417"/>
      <c r="AE10" s="417"/>
      <c r="AF10" s="417"/>
      <c r="AG10" s="417"/>
    </row>
    <row r="11" spans="1:33" ht="4.9000000000000004" customHeight="1" x14ac:dyDescent="0.2">
      <c r="A11" s="417"/>
      <c r="C11" s="9"/>
      <c r="D11" s="9"/>
      <c r="E11" s="132"/>
      <c r="F11" s="10"/>
      <c r="G11" s="122"/>
      <c r="J11" s="46"/>
      <c r="K11" s="37"/>
      <c r="N11" s="26"/>
      <c r="O11" s="26"/>
      <c r="S11" s="429"/>
      <c r="T11" s="750"/>
      <c r="U11" s="750"/>
      <c r="V11" s="750"/>
      <c r="W11" s="750"/>
      <c r="X11" s="750"/>
      <c r="Y11" s="417"/>
      <c r="Z11" s="417"/>
      <c r="AA11" s="417"/>
      <c r="AB11" s="417"/>
      <c r="AC11" s="417"/>
      <c r="AD11" s="417"/>
      <c r="AE11" s="417"/>
      <c r="AF11" s="417"/>
      <c r="AG11" s="417"/>
    </row>
    <row r="12" spans="1:33" ht="36" customHeight="1" x14ac:dyDescent="0.2">
      <c r="A12" s="417"/>
      <c r="C12" s="735" t="s">
        <v>604</v>
      </c>
      <c r="D12" s="736"/>
      <c r="E12" s="736"/>
      <c r="F12" s="736"/>
      <c r="G12" s="736"/>
      <c r="H12" s="736"/>
      <c r="I12" s="736"/>
      <c r="J12" s="736"/>
      <c r="K12" s="736"/>
      <c r="L12" s="736"/>
      <c r="M12" s="736"/>
      <c r="N12" s="736"/>
      <c r="O12" s="736"/>
      <c r="P12" s="737"/>
      <c r="Q12" s="10"/>
      <c r="S12" s="429"/>
      <c r="T12" s="750"/>
      <c r="U12" s="750"/>
      <c r="V12" s="750"/>
      <c r="W12" s="750"/>
      <c r="X12" s="750"/>
      <c r="Y12" s="417"/>
      <c r="Z12" s="417"/>
      <c r="AA12" s="417"/>
      <c r="AB12" s="417"/>
      <c r="AC12" s="417"/>
      <c r="AD12" s="417"/>
      <c r="AE12" s="417"/>
      <c r="AF12" s="417"/>
      <c r="AG12" s="417"/>
    </row>
    <row r="13" spans="1:33" ht="4.9000000000000004" customHeight="1" thickBot="1" x14ac:dyDescent="0.25">
      <c r="A13" s="417"/>
      <c r="C13" s="9"/>
      <c r="D13" s="9"/>
      <c r="E13" s="132"/>
      <c r="F13" s="10"/>
      <c r="G13" s="122"/>
      <c r="J13" s="46"/>
      <c r="K13" s="37"/>
      <c r="N13" s="26"/>
      <c r="O13" s="26"/>
      <c r="S13" s="429"/>
      <c r="T13" s="750"/>
      <c r="U13" s="750"/>
      <c r="V13" s="750"/>
      <c r="W13" s="750"/>
      <c r="X13" s="750"/>
      <c r="Y13" s="417"/>
      <c r="Z13" s="417"/>
      <c r="AA13" s="417"/>
      <c r="AB13" s="417"/>
      <c r="AC13" s="417"/>
      <c r="AD13" s="417"/>
      <c r="AE13" s="417"/>
      <c r="AF13" s="417"/>
      <c r="AG13" s="417"/>
    </row>
    <row r="14" spans="1:33" ht="39" customHeight="1" thickBot="1" x14ac:dyDescent="0.25">
      <c r="A14" s="417"/>
      <c r="C14" s="297"/>
      <c r="D14" s="738" t="str">
        <f>IF(Personal_alt!E10=menu!A126,Texte!C33,Texte!C34)</f>
        <v>Wir bestätigen, dass bei der Stellenausschreibung ausgewiesen wurde/wird, dass die Besetzung nur bei Bewilligung der beantragten Zuwendung erfolgt.</v>
      </c>
      <c r="E14" s="738"/>
      <c r="F14" s="738"/>
      <c r="G14" s="738"/>
      <c r="H14" s="738"/>
      <c r="I14" s="738"/>
      <c r="J14" s="738"/>
      <c r="K14" s="738"/>
      <c r="L14" s="738"/>
      <c r="M14" s="738"/>
      <c r="N14" s="738"/>
      <c r="O14" s="738"/>
      <c r="P14" s="739"/>
      <c r="Q14" s="375">
        <f>IF(AND(E8&lt;&gt;"",menu!B45=FALSE),1,0)</f>
        <v>1</v>
      </c>
      <c r="S14" s="417"/>
      <c r="T14" s="750"/>
      <c r="U14" s="750"/>
      <c r="V14" s="750"/>
      <c r="W14" s="750"/>
      <c r="X14" s="750"/>
      <c r="Y14" s="417"/>
      <c r="Z14" s="417"/>
      <c r="AA14" s="417"/>
      <c r="AB14" s="417"/>
      <c r="AC14" s="417"/>
      <c r="AD14" s="417"/>
      <c r="AE14" s="417"/>
      <c r="AF14" s="417"/>
      <c r="AG14" s="417"/>
    </row>
    <row r="15" spans="1:33" ht="4.9000000000000004" customHeight="1" thickBot="1" x14ac:dyDescent="0.25">
      <c r="A15" s="417"/>
      <c r="S15" s="417"/>
      <c r="T15" s="750"/>
      <c r="U15" s="750"/>
      <c r="V15" s="750"/>
      <c r="W15" s="750"/>
      <c r="X15" s="750"/>
      <c r="Y15" s="417"/>
      <c r="Z15" s="417"/>
      <c r="AA15" s="417"/>
      <c r="AB15" s="417"/>
      <c r="AC15" s="417"/>
      <c r="AD15" s="417"/>
      <c r="AE15" s="417"/>
      <c r="AF15" s="417"/>
      <c r="AG15" s="417"/>
    </row>
    <row r="16" spans="1:33" ht="40.5" customHeight="1" thickBot="1" x14ac:dyDescent="0.25">
      <c r="A16" s="417"/>
      <c r="C16" s="297"/>
      <c r="D16" s="738" t="str">
        <f>IF(Personal_alt!E10=menu!A126,Texte!B33,Texte!B34)</f>
        <v xml:space="preserve">Wir bestätigen, dass es sich bei der/den beantragten Projektstelle(n) um zusätzlich geschaffene und auf den Förderzeitraum befristete Projektstelle(n) handelt, welche öffentlich ausgeschrieben wird/werden.
Zuwendungsfähig sind nur zusätzlich entstehende Personalausgaben. </v>
      </c>
      <c r="E16" s="738"/>
      <c r="F16" s="738"/>
      <c r="G16" s="738"/>
      <c r="H16" s="738"/>
      <c r="I16" s="738"/>
      <c r="J16" s="738"/>
      <c r="K16" s="738"/>
      <c r="L16" s="738"/>
      <c r="M16" s="738"/>
      <c r="N16" s="738"/>
      <c r="O16" s="738"/>
      <c r="P16" s="739"/>
      <c r="Q16" s="375">
        <f>IF(AND(E8&lt;&gt;"",menu!B46=FALSE),1,0)</f>
        <v>1</v>
      </c>
      <c r="S16" s="417"/>
      <c r="T16" s="750"/>
      <c r="U16" s="750"/>
      <c r="V16" s="750"/>
      <c r="W16" s="750"/>
      <c r="X16" s="750"/>
      <c r="Y16" s="417"/>
      <c r="Z16" s="417"/>
      <c r="AA16" s="417"/>
      <c r="AB16" s="417"/>
      <c r="AC16" s="417"/>
      <c r="AD16" s="417"/>
      <c r="AE16" s="417"/>
      <c r="AF16" s="417"/>
      <c r="AG16" s="417"/>
    </row>
    <row r="17" spans="1:33" ht="4.9000000000000004" customHeight="1" thickBot="1" x14ac:dyDescent="0.25">
      <c r="A17" s="417"/>
      <c r="S17" s="417"/>
      <c r="T17" s="417"/>
      <c r="U17" s="417"/>
      <c r="V17" s="417"/>
      <c r="W17" s="417"/>
      <c r="X17" s="417"/>
      <c r="Y17" s="417"/>
      <c r="Z17" s="417"/>
      <c r="AA17" s="417"/>
      <c r="AB17" s="417"/>
      <c r="AC17" s="417"/>
      <c r="AD17" s="417"/>
      <c r="AE17" s="417"/>
      <c r="AF17" s="417"/>
      <c r="AG17" s="417"/>
    </row>
    <row r="18" spans="1:33" ht="16.5" customHeight="1" thickBot="1" x14ac:dyDescent="0.25">
      <c r="A18" s="417"/>
      <c r="C18" s="806" t="s">
        <v>106</v>
      </c>
      <c r="D18" s="807"/>
      <c r="E18" s="733" t="s">
        <v>64</v>
      </c>
      <c r="F18" s="733"/>
      <c r="G18" s="734"/>
      <c r="J18" s="46"/>
      <c r="K18" s="37"/>
      <c r="N18" s="26"/>
      <c r="O18" s="26"/>
      <c r="Q18" s="131">
        <f>IF(AND(menu!U4=TRUE,E18="bitte auswählen"),1,0)</f>
        <v>1</v>
      </c>
      <c r="S18" s="429"/>
      <c r="T18" s="429"/>
      <c r="U18" s="417"/>
      <c r="V18" s="417"/>
      <c r="W18" s="417"/>
      <c r="X18" s="417"/>
      <c r="Y18" s="417"/>
      <c r="Z18" s="417"/>
      <c r="AA18" s="417"/>
      <c r="AB18" s="417"/>
      <c r="AC18" s="417"/>
      <c r="AD18" s="417"/>
      <c r="AE18" s="417"/>
      <c r="AF18" s="417"/>
      <c r="AG18" s="417"/>
    </row>
    <row r="19" spans="1:33" ht="4.9000000000000004" customHeight="1" x14ac:dyDescent="0.2">
      <c r="A19" s="417"/>
      <c r="C19" s="45"/>
      <c r="D19" s="45"/>
      <c r="E19" s="45"/>
      <c r="G19" s="3"/>
      <c r="J19" s="46"/>
      <c r="K19" s="37"/>
      <c r="N19" s="26"/>
      <c r="O19" s="26"/>
      <c r="S19" s="429"/>
      <c r="T19" s="429"/>
      <c r="U19" s="417"/>
      <c r="V19" s="417"/>
      <c r="W19" s="417"/>
      <c r="X19" s="417"/>
      <c r="Y19" s="417"/>
      <c r="Z19" s="417"/>
      <c r="AA19" s="417"/>
      <c r="AB19" s="417"/>
      <c r="AC19" s="417"/>
      <c r="AD19" s="417"/>
      <c r="AE19" s="417"/>
      <c r="AF19" s="417"/>
      <c r="AG19" s="417"/>
    </row>
    <row r="20" spans="1:33" ht="13.5" thickBot="1" x14ac:dyDescent="0.25">
      <c r="A20" s="417"/>
      <c r="C20" s="724" t="s">
        <v>176</v>
      </c>
      <c r="D20" s="724"/>
      <c r="E20" s="724"/>
      <c r="G20" s="3"/>
      <c r="H20" s="3"/>
      <c r="I20" s="3"/>
      <c r="J20" s="3"/>
      <c r="K20" s="3"/>
      <c r="L20" s="3"/>
      <c r="M20" s="3"/>
      <c r="N20" s="3"/>
      <c r="O20" s="3"/>
      <c r="P20" s="17"/>
      <c r="S20" s="429"/>
      <c r="T20" s="429"/>
      <c r="U20" s="417"/>
      <c r="V20" s="417"/>
      <c r="W20" s="417"/>
      <c r="X20" s="417"/>
      <c r="Y20" s="417"/>
      <c r="Z20" s="417"/>
      <c r="AA20" s="417"/>
      <c r="AB20" s="417"/>
      <c r="AC20" s="417"/>
      <c r="AD20" s="417"/>
      <c r="AE20" s="417"/>
      <c r="AF20" s="417"/>
      <c r="AG20" s="417"/>
    </row>
    <row r="21" spans="1:33" ht="16.5" customHeight="1" x14ac:dyDescent="0.2">
      <c r="A21" s="417"/>
      <c r="C21" s="767" t="s">
        <v>275</v>
      </c>
      <c r="D21" s="768"/>
      <c r="E21" s="23" t="s">
        <v>0</v>
      </c>
      <c r="F21" s="23" t="s">
        <v>175</v>
      </c>
      <c r="G21" s="23" t="s">
        <v>1</v>
      </c>
      <c r="H21" s="752" t="s">
        <v>273</v>
      </c>
      <c r="I21" s="775"/>
      <c r="J21" s="775"/>
      <c r="K21" s="775"/>
      <c r="L21" s="752" t="s">
        <v>2</v>
      </c>
      <c r="M21" s="753"/>
      <c r="N21" s="765" t="s">
        <v>34</v>
      </c>
      <c r="O21" s="765"/>
      <c r="P21" s="766"/>
      <c r="Q21" s="5"/>
      <c r="R21" s="5"/>
      <c r="S21" s="429"/>
      <c r="T21" s="434"/>
      <c r="U21" s="423"/>
      <c r="V21" s="423"/>
      <c r="W21" s="423"/>
      <c r="X21" s="423"/>
      <c r="Y21" s="423"/>
      <c r="Z21" s="423"/>
      <c r="AA21" s="423"/>
      <c r="AB21" s="423"/>
      <c r="AC21" s="423"/>
      <c r="AD21" s="423"/>
      <c r="AE21" s="423"/>
      <c r="AF21" s="423"/>
      <c r="AG21" s="423"/>
    </row>
    <row r="22" spans="1:33" ht="16.5" customHeight="1" x14ac:dyDescent="0.2">
      <c r="A22" s="417"/>
      <c r="C22" s="756" t="s">
        <v>3</v>
      </c>
      <c r="D22" s="757"/>
      <c r="E22" s="352" t="s">
        <v>64</v>
      </c>
      <c r="F22" s="352" t="s">
        <v>64</v>
      </c>
      <c r="G22" s="351"/>
      <c r="H22" s="761"/>
      <c r="I22" s="776"/>
      <c r="J22" s="776"/>
      <c r="K22" s="776"/>
      <c r="L22" s="761"/>
      <c r="M22" s="762"/>
      <c r="N22" s="763">
        <f>H22+L22</f>
        <v>0</v>
      </c>
      <c r="O22" s="763"/>
      <c r="P22" s="764"/>
      <c r="Q22" s="131">
        <f>IF(AND(menu!$U$4=TRUE,OR(E22="bitte auswählen",F22="bitte auswählen",G22=0,H22=0,menu!B236=1,menu!C236=1,L22="")),1,0)</f>
        <v>1</v>
      </c>
      <c r="R22" s="6"/>
      <c r="S22" s="429"/>
      <c r="T22" s="751" t="s">
        <v>512</v>
      </c>
      <c r="U22" s="751"/>
      <c r="V22" s="751"/>
      <c r="W22" s="751"/>
      <c r="X22" s="751"/>
      <c r="Y22" s="751"/>
      <c r="Z22" s="423"/>
      <c r="AA22" s="423"/>
      <c r="AB22" s="423"/>
      <c r="AC22" s="423"/>
      <c r="AD22" s="423"/>
      <c r="AE22" s="423"/>
      <c r="AF22" s="423"/>
      <c r="AG22" s="423"/>
    </row>
    <row r="23" spans="1:33" ht="16.5" customHeight="1" x14ac:dyDescent="0.2">
      <c r="A23" s="417"/>
      <c r="C23" s="756" t="s">
        <v>4</v>
      </c>
      <c r="D23" s="757"/>
      <c r="E23" s="50" t="s">
        <v>64</v>
      </c>
      <c r="F23" s="51" t="s">
        <v>64</v>
      </c>
      <c r="G23" s="28"/>
      <c r="H23" s="758"/>
      <c r="I23" s="759"/>
      <c r="J23" s="759"/>
      <c r="K23" s="759"/>
      <c r="L23" s="758"/>
      <c r="M23" s="760"/>
      <c r="N23" s="763">
        <f>H23+L23</f>
        <v>0</v>
      </c>
      <c r="O23" s="763"/>
      <c r="P23" s="764"/>
      <c r="Q23" s="131">
        <f>IF(AND(menu!$U$4=TRUE,N23&lt;&gt;0,OR(E23="bitte auswählen",F23="bitte auswählen",G23=0,H23=0,menu!$I$21=0,menu!B237=1,menu!C236=1,L23="")),1,0)</f>
        <v>0</v>
      </c>
      <c r="R23" s="6"/>
      <c r="S23" s="429"/>
      <c r="T23" s="751"/>
      <c r="U23" s="751"/>
      <c r="V23" s="751"/>
      <c r="W23" s="751"/>
      <c r="X23" s="751"/>
      <c r="Y23" s="751"/>
      <c r="Z23" s="423"/>
      <c r="AA23" s="423"/>
      <c r="AB23" s="423"/>
      <c r="AC23" s="423"/>
      <c r="AD23" s="423"/>
      <c r="AE23" s="423"/>
      <c r="AF23" s="423"/>
      <c r="AG23" s="423"/>
    </row>
    <row r="24" spans="1:33" ht="16.5" customHeight="1" x14ac:dyDescent="0.2">
      <c r="A24" s="417"/>
      <c r="C24" s="756" t="s">
        <v>5</v>
      </c>
      <c r="D24" s="757"/>
      <c r="E24" s="50" t="s">
        <v>64</v>
      </c>
      <c r="F24" s="51" t="s">
        <v>64</v>
      </c>
      <c r="G24" s="28"/>
      <c r="H24" s="758"/>
      <c r="I24" s="759"/>
      <c r="J24" s="759"/>
      <c r="K24" s="759"/>
      <c r="L24" s="758"/>
      <c r="M24" s="760"/>
      <c r="N24" s="763">
        <f>H24+L24</f>
        <v>0</v>
      </c>
      <c r="O24" s="763"/>
      <c r="P24" s="764"/>
      <c r="Q24" s="375">
        <f>IF(AND(menu!$U$4=TRUE,N24&lt;&gt;0,OR(E24="bitte auswählen",F24="bitte auswählen",G24=0,H24=0,menu!$I$21=0,menu!B238=1,menu!C237=1,L24="")),1,0)</f>
        <v>0</v>
      </c>
      <c r="R24" s="6"/>
      <c r="S24" s="429"/>
      <c r="T24" s="751"/>
      <c r="U24" s="751"/>
      <c r="V24" s="751"/>
      <c r="W24" s="751"/>
      <c r="X24" s="751"/>
      <c r="Y24" s="751"/>
      <c r="Z24" s="423"/>
      <c r="AA24" s="423"/>
      <c r="AB24" s="423"/>
      <c r="AC24" s="423"/>
      <c r="AD24" s="423"/>
      <c r="AE24" s="423"/>
      <c r="AF24" s="423"/>
      <c r="AG24" s="423"/>
    </row>
    <row r="25" spans="1:33" ht="16.5" customHeight="1" x14ac:dyDescent="0.2">
      <c r="A25" s="417"/>
      <c r="C25" s="756" t="s">
        <v>177</v>
      </c>
      <c r="D25" s="757"/>
      <c r="E25" s="50" t="s">
        <v>64</v>
      </c>
      <c r="F25" s="51" t="s">
        <v>64</v>
      </c>
      <c r="G25" s="28"/>
      <c r="H25" s="758"/>
      <c r="I25" s="759"/>
      <c r="J25" s="759"/>
      <c r="K25" s="759"/>
      <c r="L25" s="758"/>
      <c r="M25" s="760"/>
      <c r="N25" s="763">
        <f>H25+L25</f>
        <v>0</v>
      </c>
      <c r="O25" s="763"/>
      <c r="P25" s="764"/>
      <c r="Q25" s="375">
        <f>IF(AND(menu!$U$4=TRUE,N25&lt;&gt;0,OR(E25="bitte auswählen",F25="bitte auswählen",G25=0,H25=0,menu!$I$21=0,menu!B239=1,menu!C238=1,L25="")),1,0)</f>
        <v>0</v>
      </c>
      <c r="R25" s="6"/>
      <c r="S25" s="429"/>
      <c r="T25" s="751"/>
      <c r="U25" s="751"/>
      <c r="V25" s="751"/>
      <c r="W25" s="751"/>
      <c r="X25" s="751"/>
      <c r="Y25" s="751"/>
      <c r="Z25" s="423"/>
      <c r="AA25" s="423"/>
      <c r="AB25" s="423"/>
      <c r="AC25" s="423"/>
      <c r="AD25" s="423"/>
      <c r="AE25" s="423"/>
      <c r="AF25" s="423"/>
      <c r="AG25" s="423"/>
    </row>
    <row r="26" spans="1:33" ht="16.5" customHeight="1" thickBot="1" x14ac:dyDescent="0.25">
      <c r="A26" s="417"/>
      <c r="C26" s="770" t="s">
        <v>178</v>
      </c>
      <c r="D26" s="771"/>
      <c r="E26" s="50" t="s">
        <v>64</v>
      </c>
      <c r="F26" s="51" t="s">
        <v>64</v>
      </c>
      <c r="G26" s="28"/>
      <c r="H26" s="758"/>
      <c r="I26" s="759"/>
      <c r="J26" s="759"/>
      <c r="K26" s="759"/>
      <c r="L26" s="758"/>
      <c r="M26" s="760"/>
      <c r="N26" s="772">
        <f>H26+L26</f>
        <v>0</v>
      </c>
      <c r="O26" s="773"/>
      <c r="P26" s="774"/>
      <c r="Q26" s="375">
        <f>IF(AND(menu!$U$4=TRUE,N26&lt;&gt;0,OR(E26="bitte auswählen",F26="bitte auswählen",G26=0,H26=0,menu!$I$21=0,menu!B240=1,menu!C239=1,L26="")),1,0)</f>
        <v>0</v>
      </c>
      <c r="R26" s="6"/>
      <c r="S26" s="429"/>
      <c r="T26" s="751"/>
      <c r="U26" s="751"/>
      <c r="V26" s="751"/>
      <c r="W26" s="751"/>
      <c r="X26" s="751"/>
      <c r="Y26" s="751"/>
      <c r="Z26" s="423"/>
      <c r="AA26" s="423"/>
      <c r="AB26" s="423"/>
      <c r="AC26" s="423"/>
      <c r="AD26" s="423"/>
      <c r="AE26" s="423"/>
      <c r="AF26" s="423"/>
      <c r="AG26" s="423"/>
    </row>
    <row r="27" spans="1:33" ht="4.9000000000000004" customHeight="1" thickBot="1" x14ac:dyDescent="0.25">
      <c r="A27" s="417"/>
      <c r="C27" s="9"/>
      <c r="D27" s="9"/>
      <c r="E27" s="215"/>
      <c r="F27" s="216"/>
      <c r="G27" s="217"/>
      <c r="H27" s="218"/>
      <c r="I27" s="218"/>
      <c r="J27" s="218"/>
      <c r="K27" s="218"/>
      <c r="L27" s="218"/>
      <c r="M27" s="218"/>
      <c r="N27" s="218"/>
      <c r="O27" s="219"/>
      <c r="P27" s="219"/>
      <c r="Q27" s="131"/>
      <c r="R27" s="6"/>
      <c r="S27" s="429"/>
      <c r="T27" s="751"/>
      <c r="U27" s="751"/>
      <c r="V27" s="751"/>
      <c r="W27" s="751"/>
      <c r="X27" s="751"/>
      <c r="Y27" s="751"/>
      <c r="Z27" s="423"/>
      <c r="AA27" s="423"/>
      <c r="AB27" s="423"/>
      <c r="AC27" s="423"/>
      <c r="AD27" s="423"/>
      <c r="AE27" s="423"/>
      <c r="AF27" s="423"/>
      <c r="AG27" s="423"/>
    </row>
    <row r="28" spans="1:33" ht="16.5" customHeight="1" thickBot="1" x14ac:dyDescent="0.25">
      <c r="A28" s="417"/>
      <c r="C28" s="767" t="s">
        <v>276</v>
      </c>
      <c r="D28" s="769"/>
      <c r="E28" s="220"/>
      <c r="F28" s="221"/>
      <c r="G28" s="221"/>
      <c r="H28" s="222"/>
      <c r="I28" s="221"/>
      <c r="J28" s="222"/>
      <c r="K28" s="222"/>
      <c r="L28" s="222"/>
      <c r="M28" s="222"/>
      <c r="N28" s="222"/>
      <c r="O28" s="222"/>
      <c r="P28" s="222"/>
      <c r="Q28" s="131"/>
      <c r="R28" s="6"/>
      <c r="S28" s="429"/>
      <c r="T28" s="751"/>
      <c r="U28" s="751"/>
      <c r="V28" s="751"/>
      <c r="W28" s="751"/>
      <c r="X28" s="751"/>
      <c r="Y28" s="751"/>
      <c r="Z28" s="423"/>
      <c r="AA28" s="423"/>
      <c r="AB28" s="423"/>
      <c r="AC28" s="423"/>
      <c r="AD28" s="423"/>
      <c r="AE28" s="423"/>
      <c r="AF28" s="423"/>
      <c r="AG28" s="423"/>
    </row>
    <row r="29" spans="1:33" ht="16.5" customHeight="1" x14ac:dyDescent="0.2">
      <c r="A29" s="417"/>
      <c r="C29" s="756" t="s">
        <v>3</v>
      </c>
      <c r="D29" s="757"/>
      <c r="E29" s="175" t="str">
        <f t="shared" ref="E29" si="0">IF(E22="bitte auswählen","",E22)</f>
        <v/>
      </c>
      <c r="F29" s="175" t="str">
        <f>IF(F22="bitte auswählen","",F22)</f>
        <v/>
      </c>
      <c r="G29" s="28"/>
      <c r="H29" s="758"/>
      <c r="I29" s="759"/>
      <c r="J29" s="759"/>
      <c r="K29" s="759"/>
      <c r="L29" s="758"/>
      <c r="M29" s="760"/>
      <c r="N29" s="754">
        <f>H29+L29</f>
        <v>0</v>
      </c>
      <c r="O29" s="754"/>
      <c r="P29" s="755"/>
      <c r="Q29" s="131">
        <f>IF(AND(menu!$U$4=TRUE,OR(G29=0,H29=0,menu!$I$21=0,L29="")),IF(AND(Basisdaten!I34&lt;&gt;"",menu!$I$47&gt;1),1,0),0)</f>
        <v>0</v>
      </c>
      <c r="R29" s="6"/>
      <c r="S29" s="429"/>
      <c r="T29" s="751"/>
      <c r="U29" s="751"/>
      <c r="V29" s="751"/>
      <c r="W29" s="751"/>
      <c r="X29" s="751"/>
      <c r="Y29" s="751"/>
      <c r="Z29" s="423"/>
      <c r="AA29" s="423"/>
      <c r="AB29" s="423"/>
      <c r="AC29" s="423"/>
      <c r="AD29" s="423"/>
      <c r="AE29" s="423"/>
      <c r="AF29" s="423"/>
      <c r="AG29" s="423"/>
    </row>
    <row r="30" spans="1:33" ht="16.5" customHeight="1" x14ac:dyDescent="0.2">
      <c r="A30" s="417"/>
      <c r="C30" s="756" t="s">
        <v>4</v>
      </c>
      <c r="D30" s="757"/>
      <c r="E30" s="175" t="str">
        <f t="shared" ref="E30" si="1">IF(E23="bitte auswählen","",E23)</f>
        <v/>
      </c>
      <c r="F30" s="175" t="str">
        <f>IF(F23="bitte auswählen","",F23)</f>
        <v/>
      </c>
      <c r="G30" s="28"/>
      <c r="H30" s="758"/>
      <c r="I30" s="759"/>
      <c r="J30" s="759"/>
      <c r="K30" s="759"/>
      <c r="L30" s="758"/>
      <c r="M30" s="760"/>
      <c r="N30" s="763">
        <f>H30+L30</f>
        <v>0</v>
      </c>
      <c r="O30" s="763"/>
      <c r="P30" s="764"/>
      <c r="Q30" s="131">
        <f>IF(AND(menu!$U$4=TRUE,E30&lt;&gt;"",OR(G30=0,H30=0,menu!$I$21=0,L30="")),IF(AND(Basisdaten!I34&lt;&gt;"",menu!$I$47&gt;1),1,0),0)</f>
        <v>0</v>
      </c>
      <c r="R30" s="6"/>
      <c r="S30" s="429"/>
      <c r="T30" s="423"/>
      <c r="U30" s="423"/>
      <c r="V30" s="429"/>
      <c r="W30" s="423"/>
      <c r="X30" s="423"/>
      <c r="Y30" s="423"/>
      <c r="Z30" s="423"/>
      <c r="AA30" s="423"/>
      <c r="AB30" s="423"/>
      <c r="AC30" s="423"/>
      <c r="AD30" s="423"/>
      <c r="AE30" s="423"/>
      <c r="AF30" s="423"/>
      <c r="AG30" s="423"/>
    </row>
    <row r="31" spans="1:33" ht="16.5" customHeight="1" x14ac:dyDescent="0.2">
      <c r="A31" s="417"/>
      <c r="C31" s="756" t="s">
        <v>5</v>
      </c>
      <c r="D31" s="757"/>
      <c r="E31" s="175" t="str">
        <f t="shared" ref="E31:F33" si="2">IF(E24="bitte auswählen","",E24)</f>
        <v/>
      </c>
      <c r="F31" s="175" t="str">
        <f t="shared" si="2"/>
        <v/>
      </c>
      <c r="G31" s="28"/>
      <c r="H31" s="758"/>
      <c r="I31" s="759"/>
      <c r="J31" s="759"/>
      <c r="K31" s="759"/>
      <c r="L31" s="758"/>
      <c r="M31" s="760"/>
      <c r="N31" s="763">
        <f>H31+L31</f>
        <v>0</v>
      </c>
      <c r="O31" s="763"/>
      <c r="P31" s="764"/>
      <c r="Q31" s="201">
        <f>IF(AND(menu!$U$4=TRUE,N31&lt;&gt;0,OR(G31=0,H31=0,menu!$I$21=0,L31="")),IF(AND(Basisdaten!I34&lt;&gt;"",menu!$I$47&gt;2),1,0),0)</f>
        <v>0</v>
      </c>
      <c r="R31" s="6"/>
      <c r="S31" s="429"/>
      <c r="T31" s="423"/>
      <c r="U31" s="423"/>
      <c r="V31" s="429"/>
      <c r="W31" s="423"/>
      <c r="X31" s="423"/>
      <c r="Y31" s="423"/>
      <c r="Z31" s="423"/>
      <c r="AA31" s="423"/>
      <c r="AB31" s="423"/>
      <c r="AC31" s="423"/>
      <c r="AD31" s="423"/>
      <c r="AE31" s="423"/>
      <c r="AF31" s="423"/>
      <c r="AG31" s="423"/>
    </row>
    <row r="32" spans="1:33" ht="16.5" customHeight="1" x14ac:dyDescent="0.2">
      <c r="A32" s="417"/>
      <c r="C32" s="756" t="s">
        <v>177</v>
      </c>
      <c r="D32" s="757"/>
      <c r="E32" s="175" t="str">
        <f t="shared" si="2"/>
        <v/>
      </c>
      <c r="F32" s="175" t="str">
        <f t="shared" si="2"/>
        <v/>
      </c>
      <c r="G32" s="28"/>
      <c r="H32" s="758"/>
      <c r="I32" s="759"/>
      <c r="J32" s="759"/>
      <c r="K32" s="759"/>
      <c r="L32" s="758"/>
      <c r="M32" s="760"/>
      <c r="N32" s="763">
        <f>H32+L32</f>
        <v>0</v>
      </c>
      <c r="O32" s="763"/>
      <c r="P32" s="764"/>
      <c r="Q32" s="201">
        <f>IF(AND(menu!$U$4=TRUE,N32&lt;&gt;0,OR(G32=0,H32=0,menu!$I$21=0,L32="")),IF(AND(Basisdaten!I34&lt;&gt;"",menu!$I$47&gt;2),1,0),0)</f>
        <v>0</v>
      </c>
      <c r="R32" s="6"/>
      <c r="S32" s="429"/>
      <c r="T32" s="423"/>
      <c r="U32" s="423"/>
      <c r="V32" s="429"/>
      <c r="W32" s="423"/>
      <c r="X32" s="423"/>
      <c r="Y32" s="423"/>
      <c r="Z32" s="423"/>
      <c r="AA32" s="423"/>
      <c r="AB32" s="423"/>
      <c r="AC32" s="423"/>
      <c r="AD32" s="423"/>
      <c r="AE32" s="423"/>
      <c r="AF32" s="423"/>
      <c r="AG32" s="423"/>
    </row>
    <row r="33" spans="1:33" ht="16.5" customHeight="1" thickBot="1" x14ac:dyDescent="0.25">
      <c r="A33" s="417"/>
      <c r="C33" s="770" t="s">
        <v>178</v>
      </c>
      <c r="D33" s="771"/>
      <c r="E33" s="176" t="str">
        <f t="shared" si="2"/>
        <v/>
      </c>
      <c r="F33" s="176" t="str">
        <f t="shared" si="2"/>
        <v/>
      </c>
      <c r="G33" s="29"/>
      <c r="H33" s="777"/>
      <c r="I33" s="778"/>
      <c r="J33" s="778"/>
      <c r="K33" s="778"/>
      <c r="L33" s="777"/>
      <c r="M33" s="779"/>
      <c r="N33" s="773">
        <f>H33+L33</f>
        <v>0</v>
      </c>
      <c r="O33" s="773"/>
      <c r="P33" s="774"/>
      <c r="Q33" s="201">
        <f>IF(AND(menu!$U$4=TRUE,N33&lt;&gt;0,OR(G33=0,H33=0,menu!$I$21=0,L33="")),IF(AND(Basisdaten!I34&lt;&gt;"",menu!$I$47&gt;2),1,0),0)</f>
        <v>0</v>
      </c>
      <c r="R33" s="6"/>
      <c r="S33" s="429"/>
      <c r="T33" s="423"/>
      <c r="U33" s="423"/>
      <c r="V33" s="429"/>
      <c r="W33" s="423"/>
      <c r="X33" s="423"/>
      <c r="Y33" s="423"/>
      <c r="Z33" s="423"/>
      <c r="AA33" s="423"/>
      <c r="AB33" s="423"/>
      <c r="AC33" s="423"/>
      <c r="AD33" s="423"/>
      <c r="AE33" s="423"/>
      <c r="AF33" s="423"/>
      <c r="AG33" s="423"/>
    </row>
    <row r="34" spans="1:33" ht="4.9000000000000004" customHeight="1" thickBot="1" x14ac:dyDescent="0.25">
      <c r="A34" s="417"/>
      <c r="C34" s="9"/>
      <c r="D34" s="9"/>
      <c r="E34" s="223"/>
      <c r="F34" s="224"/>
      <c r="G34" s="54"/>
      <c r="H34" s="219"/>
      <c r="I34" s="219"/>
      <c r="J34" s="219"/>
      <c r="K34" s="219"/>
      <c r="L34" s="219"/>
      <c r="M34" s="219"/>
      <c r="N34" s="219"/>
      <c r="O34" s="219"/>
      <c r="P34" s="219"/>
      <c r="Q34" s="131"/>
      <c r="R34" s="6"/>
      <c r="S34" s="429"/>
      <c r="T34" s="422"/>
      <c r="U34" s="435"/>
      <c r="V34" s="417"/>
      <c r="W34" s="417"/>
      <c r="X34" s="417"/>
      <c r="Y34" s="417"/>
      <c r="Z34" s="417"/>
      <c r="AA34" s="417"/>
      <c r="AB34" s="417"/>
      <c r="AC34" s="417"/>
      <c r="AD34" s="417"/>
      <c r="AE34" s="417"/>
      <c r="AF34" s="417"/>
      <c r="AG34" s="417"/>
    </row>
    <row r="35" spans="1:33" ht="16.5" customHeight="1" thickBot="1" x14ac:dyDescent="0.25">
      <c r="A35" s="417"/>
      <c r="C35" s="767" t="s">
        <v>277</v>
      </c>
      <c r="D35" s="769"/>
      <c r="E35" s="220"/>
      <c r="F35" s="221"/>
      <c r="G35" s="221"/>
      <c r="H35" s="222"/>
      <c r="I35" s="221"/>
      <c r="J35" s="222"/>
      <c r="K35" s="222"/>
      <c r="L35" s="222"/>
      <c r="M35" s="222"/>
      <c r="N35" s="222"/>
      <c r="O35" s="222"/>
      <c r="P35" s="225"/>
      <c r="Q35" s="131"/>
      <c r="R35" s="6"/>
      <c r="S35" s="429"/>
      <c r="T35" s="422"/>
      <c r="U35" s="435"/>
      <c r="V35" s="417"/>
      <c r="W35" s="417"/>
      <c r="X35" s="417"/>
      <c r="Y35" s="417"/>
      <c r="Z35" s="417"/>
      <c r="AA35" s="417"/>
      <c r="AB35" s="417"/>
      <c r="AC35" s="417"/>
      <c r="AD35" s="417"/>
      <c r="AE35" s="417"/>
      <c r="AF35" s="417"/>
      <c r="AG35" s="417"/>
    </row>
    <row r="36" spans="1:33" ht="16.5" customHeight="1" x14ac:dyDescent="0.2">
      <c r="A36" s="417"/>
      <c r="C36" s="756" t="s">
        <v>3</v>
      </c>
      <c r="D36" s="757"/>
      <c r="E36" s="175" t="str">
        <f>E29</f>
        <v/>
      </c>
      <c r="F36" s="51" t="s">
        <v>64</v>
      </c>
      <c r="G36" s="28"/>
      <c r="H36" s="758"/>
      <c r="I36" s="759"/>
      <c r="J36" s="759"/>
      <c r="K36" s="759"/>
      <c r="L36" s="758"/>
      <c r="M36" s="760"/>
      <c r="N36" s="754">
        <f>H36+L36</f>
        <v>0</v>
      </c>
      <c r="O36" s="754"/>
      <c r="P36" s="755"/>
      <c r="Q36" s="131">
        <f>IF(AND(menu!$U$4=TRUE,OR(F36="bitte auswählen",G36=0,H36=0,menu!$I$21=0,L36="")),IF(AND(Basisdaten!I34&lt;&gt;"",menu!$I$47&gt;2),1,0),0)</f>
        <v>0</v>
      </c>
      <c r="R36" s="6"/>
      <c r="S36" s="429"/>
      <c r="T36" s="422"/>
      <c r="U36" s="435"/>
      <c r="V36" s="417"/>
      <c r="W36" s="417"/>
      <c r="X36" s="417"/>
      <c r="Y36" s="417"/>
      <c r="Z36" s="417"/>
      <c r="AA36" s="417"/>
      <c r="AB36" s="417"/>
      <c r="AC36" s="417"/>
      <c r="AD36" s="417"/>
      <c r="AE36" s="417"/>
      <c r="AF36" s="417"/>
      <c r="AG36" s="417"/>
    </row>
    <row r="37" spans="1:33" ht="16.5" customHeight="1" x14ac:dyDescent="0.2">
      <c r="A37" s="417"/>
      <c r="C37" s="756" t="s">
        <v>4</v>
      </c>
      <c r="D37" s="757"/>
      <c r="E37" s="175" t="str">
        <f t="shared" ref="E37:E40" si="3">E30</f>
        <v/>
      </c>
      <c r="F37" s="51" t="s">
        <v>64</v>
      </c>
      <c r="G37" s="28"/>
      <c r="H37" s="758"/>
      <c r="I37" s="759"/>
      <c r="J37" s="759"/>
      <c r="K37" s="759"/>
      <c r="L37" s="758"/>
      <c r="M37" s="760"/>
      <c r="N37" s="763">
        <f>H37+L37</f>
        <v>0</v>
      </c>
      <c r="O37" s="763"/>
      <c r="P37" s="764"/>
      <c r="Q37" s="131">
        <f>IF(AND(menu!$U$4=TRUE,N37&lt;&gt;0,OR(E37="bitte auswählen",F37="bitte auswählen",G37=0,H37=0,menu!$I$21=0,L37="")),1,0)</f>
        <v>0</v>
      </c>
      <c r="R37" s="6"/>
      <c r="S37" s="429"/>
      <c r="T37" s="422"/>
      <c r="U37" s="435"/>
      <c r="V37" s="417"/>
      <c r="W37" s="417"/>
      <c r="X37" s="417"/>
      <c r="Y37" s="417"/>
      <c r="Z37" s="417"/>
      <c r="AA37" s="417"/>
      <c r="AB37" s="417"/>
      <c r="AC37" s="417"/>
      <c r="AD37" s="417"/>
      <c r="AE37" s="417"/>
      <c r="AF37" s="417"/>
      <c r="AG37" s="417"/>
    </row>
    <row r="38" spans="1:33" ht="16.5" customHeight="1" x14ac:dyDescent="0.2">
      <c r="A38" s="417"/>
      <c r="C38" s="756" t="s">
        <v>5</v>
      </c>
      <c r="D38" s="757"/>
      <c r="E38" s="175" t="str">
        <f t="shared" si="3"/>
        <v/>
      </c>
      <c r="F38" s="51" t="s">
        <v>64</v>
      </c>
      <c r="G38" s="28"/>
      <c r="H38" s="758"/>
      <c r="I38" s="759"/>
      <c r="J38" s="759"/>
      <c r="K38" s="759"/>
      <c r="L38" s="758"/>
      <c r="M38" s="760"/>
      <c r="N38" s="763">
        <f>H38+L38</f>
        <v>0</v>
      </c>
      <c r="O38" s="763"/>
      <c r="P38" s="764"/>
      <c r="Q38" s="201">
        <f>IF(AND(menu!$U$4=TRUE,N38&lt;&gt;0,OR(E38="bitte auswählen",F38="bitte auswählen",G38=0,H38=0,menu!$I$21=0,L38="")),1,0)</f>
        <v>0</v>
      </c>
      <c r="R38" s="6"/>
      <c r="S38" s="429"/>
      <c r="T38" s="749"/>
      <c r="U38" s="749"/>
      <c r="V38" s="749"/>
      <c r="W38" s="749"/>
      <c r="X38" s="749"/>
      <c r="Y38" s="749"/>
      <c r="Z38" s="749"/>
      <c r="AA38" s="423"/>
      <c r="AB38" s="423"/>
      <c r="AC38" s="423"/>
      <c r="AD38" s="423"/>
      <c r="AE38" s="423"/>
      <c r="AF38" s="423"/>
      <c r="AG38" s="423"/>
    </row>
    <row r="39" spans="1:33" ht="16.5" customHeight="1" x14ac:dyDescent="0.2">
      <c r="A39" s="417"/>
      <c r="C39" s="756" t="s">
        <v>177</v>
      </c>
      <c r="D39" s="757"/>
      <c r="E39" s="175" t="str">
        <f t="shared" si="3"/>
        <v/>
      </c>
      <c r="F39" s="51" t="s">
        <v>64</v>
      </c>
      <c r="G39" s="28"/>
      <c r="H39" s="758"/>
      <c r="I39" s="759"/>
      <c r="J39" s="759"/>
      <c r="K39" s="759"/>
      <c r="L39" s="758"/>
      <c r="M39" s="760"/>
      <c r="N39" s="763">
        <f>H39+L39</f>
        <v>0</v>
      </c>
      <c r="O39" s="763"/>
      <c r="P39" s="764"/>
      <c r="Q39" s="201">
        <f>IF(AND(menu!$U$4=TRUE,N39&lt;&gt;0,OR(E39="bitte auswählen",F39="bitte auswählen",G39=0,H39=0,menu!$I$21=0,L39="")),1,0)</f>
        <v>0</v>
      </c>
      <c r="R39" s="6"/>
      <c r="S39" s="429"/>
      <c r="T39" s="749"/>
      <c r="U39" s="749"/>
      <c r="V39" s="749"/>
      <c r="W39" s="749"/>
      <c r="X39" s="749"/>
      <c r="Y39" s="749"/>
      <c r="Z39" s="749"/>
      <c r="AA39" s="423"/>
      <c r="AB39" s="423"/>
      <c r="AC39" s="423"/>
      <c r="AD39" s="423"/>
      <c r="AE39" s="423"/>
      <c r="AF39" s="423"/>
      <c r="AG39" s="423"/>
    </row>
    <row r="40" spans="1:33" ht="16.5" customHeight="1" thickBot="1" x14ac:dyDescent="0.25">
      <c r="A40" s="417"/>
      <c r="C40" s="770" t="s">
        <v>178</v>
      </c>
      <c r="D40" s="771"/>
      <c r="E40" s="176" t="str">
        <f t="shared" si="3"/>
        <v/>
      </c>
      <c r="F40" s="52" t="s">
        <v>64</v>
      </c>
      <c r="G40" s="29"/>
      <c r="H40" s="777"/>
      <c r="I40" s="778"/>
      <c r="J40" s="778"/>
      <c r="K40" s="778"/>
      <c r="L40" s="777"/>
      <c r="M40" s="779"/>
      <c r="N40" s="773">
        <f>H40+L40</f>
        <v>0</v>
      </c>
      <c r="O40" s="773"/>
      <c r="P40" s="774"/>
      <c r="Q40" s="201">
        <f>IF(AND(menu!$U$4=TRUE,N40&lt;&gt;0,OR(E40="bitte auswählen",F40="bitte auswählen",G40=0,H40=0,menu!$I$21=0,L40="")),1,0)</f>
        <v>0</v>
      </c>
      <c r="R40" s="6"/>
      <c r="S40" s="429"/>
      <c r="T40" s="749"/>
      <c r="U40" s="749"/>
      <c r="V40" s="749"/>
      <c r="W40" s="749"/>
      <c r="X40" s="749"/>
      <c r="Y40" s="749"/>
      <c r="Z40" s="749"/>
      <c r="AA40" s="423"/>
      <c r="AB40" s="423"/>
      <c r="AC40" s="423"/>
      <c r="AD40" s="423"/>
      <c r="AE40" s="423"/>
      <c r="AF40" s="423"/>
      <c r="AG40" s="423"/>
    </row>
    <row r="41" spans="1:33" ht="4.9000000000000004" customHeight="1" thickBot="1" x14ac:dyDescent="0.25">
      <c r="A41" s="417"/>
      <c r="C41" s="9"/>
      <c r="D41" s="9"/>
      <c r="E41" s="53"/>
      <c r="F41" s="54"/>
      <c r="G41" s="54"/>
      <c r="H41" s="55"/>
      <c r="I41" s="55"/>
      <c r="J41" s="55"/>
      <c r="K41" s="55"/>
      <c r="L41" s="55"/>
      <c r="M41" s="55"/>
      <c r="N41" s="55"/>
      <c r="O41" s="55"/>
      <c r="P41" s="47"/>
      <c r="Q41" s="6"/>
      <c r="R41" s="6"/>
      <c r="S41" s="429"/>
      <c r="T41" s="749"/>
      <c r="U41" s="749"/>
      <c r="V41" s="749"/>
      <c r="W41" s="749"/>
      <c r="X41" s="749"/>
      <c r="Y41" s="749"/>
      <c r="Z41" s="749"/>
      <c r="AA41" s="423"/>
      <c r="AB41" s="423"/>
      <c r="AC41" s="423"/>
      <c r="AD41" s="423"/>
      <c r="AE41" s="423"/>
      <c r="AF41" s="423"/>
      <c r="AG41" s="423"/>
    </row>
    <row r="42" spans="1:33" ht="16.5" customHeight="1" x14ac:dyDescent="0.2">
      <c r="A42" s="417"/>
      <c r="C42" s="178"/>
      <c r="D42" s="740" t="s">
        <v>513</v>
      </c>
      <c r="E42" s="740"/>
      <c r="F42" s="740"/>
      <c r="G42" s="740"/>
      <c r="H42" s="740"/>
      <c r="I42" s="740"/>
      <c r="J42" s="740"/>
      <c r="K42" s="740"/>
      <c r="L42" s="740"/>
      <c r="M42" s="740"/>
      <c r="N42" s="740"/>
      <c r="O42" s="740"/>
      <c r="P42" s="741"/>
      <c r="Q42" s="375">
        <f>IF(AND(E8&lt;&gt;"",menu!B44=FALSE),1,0)</f>
        <v>1</v>
      </c>
      <c r="R42" s="6"/>
      <c r="S42" s="429"/>
      <c r="T42" s="749"/>
      <c r="U42" s="749"/>
      <c r="V42" s="749"/>
      <c r="W42" s="749"/>
      <c r="X42" s="749"/>
      <c r="Y42" s="749"/>
      <c r="Z42" s="749"/>
      <c r="AA42" s="423"/>
      <c r="AB42" s="423"/>
      <c r="AC42" s="423"/>
      <c r="AD42" s="423"/>
      <c r="AE42" s="423"/>
      <c r="AF42" s="423"/>
      <c r="AG42" s="423"/>
    </row>
    <row r="43" spans="1:33" ht="16.5" customHeight="1" thickBot="1" x14ac:dyDescent="0.25">
      <c r="A43" s="417"/>
      <c r="C43" s="179"/>
      <c r="D43" s="742"/>
      <c r="E43" s="742"/>
      <c r="F43" s="742"/>
      <c r="G43" s="742"/>
      <c r="H43" s="742"/>
      <c r="I43" s="742"/>
      <c r="J43" s="742"/>
      <c r="K43" s="742"/>
      <c r="L43" s="742"/>
      <c r="M43" s="742"/>
      <c r="N43" s="742"/>
      <c r="O43" s="742"/>
      <c r="P43" s="743"/>
      <c r="Q43" s="375"/>
      <c r="R43" s="6"/>
      <c r="S43" s="429"/>
      <c r="T43" s="749"/>
      <c r="U43" s="749"/>
      <c r="V43" s="749"/>
      <c r="W43" s="749"/>
      <c r="X43" s="749"/>
      <c r="Y43" s="749"/>
      <c r="Z43" s="749"/>
      <c r="AA43" s="417"/>
      <c r="AB43" s="417"/>
      <c r="AC43" s="417"/>
      <c r="AD43" s="417"/>
      <c r="AE43" s="417"/>
      <c r="AF43" s="417"/>
      <c r="AG43" s="417"/>
    </row>
    <row r="44" spans="1:33" ht="4.9000000000000004" customHeight="1" x14ac:dyDescent="0.2">
      <c r="A44" s="417"/>
      <c r="C44" s="9"/>
      <c r="D44" s="9"/>
      <c r="E44" s="53"/>
      <c r="F44" s="54"/>
      <c r="G44" s="54"/>
      <c r="H44" s="55"/>
      <c r="I44" s="55"/>
      <c r="J44" s="55"/>
      <c r="K44" s="55"/>
      <c r="L44" s="55"/>
      <c r="M44" s="55"/>
      <c r="N44" s="55"/>
      <c r="O44" s="55"/>
      <c r="P44" s="47"/>
      <c r="Q44" s="6"/>
      <c r="R44" s="6"/>
      <c r="S44" s="429"/>
      <c r="T44" s="749"/>
      <c r="U44" s="749"/>
      <c r="V44" s="749"/>
      <c r="W44" s="749"/>
      <c r="X44" s="749"/>
      <c r="Y44" s="749"/>
      <c r="Z44" s="749"/>
      <c r="AA44" s="417"/>
      <c r="AB44" s="417"/>
      <c r="AC44" s="417"/>
      <c r="AD44" s="417"/>
      <c r="AE44" s="417"/>
      <c r="AF44" s="417"/>
      <c r="AG44" s="417"/>
    </row>
    <row r="45" spans="1:33" ht="16.5" customHeight="1" x14ac:dyDescent="0.2">
      <c r="A45" s="417"/>
      <c r="C45" s="791" t="str">
        <f>IF(menu!C20=1,menu!M3,IF(menu!D20=1,menu!M4,IF(menu!E20=1,menu!M5,IF(menu!C21,menu!M6,IF(menu!D21,menu!M7,IF(menu!E21,menu!M8,IF(menu!I21=2,menu!M9,"")))))))</f>
        <v/>
      </c>
      <c r="D45" s="791"/>
      <c r="E45" s="791"/>
      <c r="F45" s="791"/>
      <c r="G45" s="791"/>
      <c r="H45" s="791"/>
      <c r="I45" s="791"/>
      <c r="J45" s="791"/>
      <c r="K45" s="791"/>
      <c r="L45" s="791"/>
      <c r="M45" s="791"/>
      <c r="N45" s="791"/>
      <c r="O45" s="791"/>
      <c r="P45" s="791"/>
      <c r="Q45" s="6"/>
      <c r="R45" s="6"/>
      <c r="S45" s="429"/>
      <c r="T45" s="749"/>
      <c r="U45" s="749"/>
      <c r="V45" s="749"/>
      <c r="W45" s="749"/>
      <c r="X45" s="749"/>
      <c r="Y45" s="749"/>
      <c r="Z45" s="749"/>
      <c r="AA45" s="417"/>
      <c r="AB45" s="417"/>
      <c r="AC45" s="417"/>
      <c r="AD45" s="417"/>
      <c r="AE45" s="417"/>
      <c r="AF45" s="417"/>
      <c r="AG45" s="417"/>
    </row>
    <row r="46" spans="1:33" ht="4.9000000000000004" customHeight="1" x14ac:dyDescent="0.2">
      <c r="A46" s="417"/>
      <c r="C46" s="48"/>
      <c r="D46" s="48"/>
      <c r="E46" s="48"/>
      <c r="F46" s="48"/>
      <c r="G46" s="48"/>
      <c r="H46" s="48"/>
      <c r="I46" s="48"/>
      <c r="J46" s="48"/>
      <c r="K46" s="48"/>
      <c r="L46" s="48"/>
      <c r="M46" s="48"/>
      <c r="N46" s="48"/>
      <c r="O46" s="48"/>
      <c r="S46" s="417"/>
      <c r="T46" s="749"/>
      <c r="U46" s="749"/>
      <c r="V46" s="749"/>
      <c r="W46" s="749"/>
      <c r="X46" s="749"/>
      <c r="Y46" s="749"/>
      <c r="Z46" s="749"/>
      <c r="AA46" s="417"/>
      <c r="AB46" s="417"/>
      <c r="AC46" s="417"/>
      <c r="AD46" s="417"/>
      <c r="AE46" s="417"/>
      <c r="AF46" s="417"/>
      <c r="AG46" s="417"/>
    </row>
    <row r="47" spans="1:33" ht="174" customHeight="1" x14ac:dyDescent="0.2">
      <c r="A47" s="417"/>
      <c r="C47" s="794" t="s">
        <v>591</v>
      </c>
      <c r="D47" s="795"/>
      <c r="E47" s="795"/>
      <c r="F47" s="795"/>
      <c r="G47" s="795"/>
      <c r="H47" s="795"/>
      <c r="I47" s="795"/>
      <c r="J47" s="795"/>
      <c r="K47" s="795"/>
      <c r="L47" s="795"/>
      <c r="M47" s="795"/>
      <c r="N47" s="795"/>
      <c r="O47" s="795"/>
      <c r="P47" s="796"/>
      <c r="Q47" s="5"/>
      <c r="R47" s="5"/>
      <c r="S47" s="749"/>
      <c r="T47" s="749"/>
      <c r="U47" s="749"/>
      <c r="V47" s="749"/>
      <c r="W47" s="749"/>
      <c r="X47" s="436"/>
      <c r="Y47" s="436"/>
      <c r="Z47" s="436"/>
      <c r="AA47" s="417"/>
      <c r="AB47" s="417"/>
      <c r="AC47" s="417"/>
      <c r="AD47" s="417"/>
      <c r="AE47" s="417"/>
      <c r="AF47" s="417"/>
      <c r="AG47" s="417"/>
    </row>
    <row r="48" spans="1:33" ht="19.5" customHeight="1" x14ac:dyDescent="0.2">
      <c r="A48" s="417"/>
      <c r="C48" s="797" t="str">
        <f>HYPERLINK("https://foerderportal.bund.de/easy/easy_index.php?auswahl=easy_formulare&amp;formularschrank=bmu#t1","Formularschrank des BMU")</f>
        <v>Formularschrank des BMU</v>
      </c>
      <c r="D48" s="798"/>
      <c r="E48" s="798"/>
      <c r="F48" s="142"/>
      <c r="G48" s="142"/>
      <c r="H48" s="142"/>
      <c r="I48" s="142"/>
      <c r="J48" s="142"/>
      <c r="K48" s="142"/>
      <c r="L48" s="142"/>
      <c r="M48" s="142"/>
      <c r="N48" s="142"/>
      <c r="O48" s="142"/>
      <c r="P48" s="143"/>
      <c r="S48" s="417"/>
      <c r="T48" s="429"/>
      <c r="U48" s="417"/>
      <c r="V48" s="417"/>
      <c r="W48" s="417"/>
      <c r="X48" s="417"/>
      <c r="Y48" s="417"/>
      <c r="Z48" s="417"/>
      <c r="AA48" s="417"/>
      <c r="AB48" s="417"/>
      <c r="AC48" s="417"/>
      <c r="AD48" s="417"/>
      <c r="AE48" s="417"/>
      <c r="AF48" s="417"/>
      <c r="AG48" s="417"/>
    </row>
    <row r="49" spans="1:33" ht="6" customHeight="1" thickBot="1" x14ac:dyDescent="0.25">
      <c r="A49" s="417"/>
      <c r="C49" s="38"/>
      <c r="D49" s="36"/>
      <c r="E49" s="36"/>
      <c r="F49" s="36"/>
      <c r="G49" s="36"/>
      <c r="H49" s="36"/>
      <c r="I49" s="36"/>
      <c r="J49" s="36"/>
      <c r="K49" s="36"/>
      <c r="L49" s="3"/>
      <c r="M49" s="3"/>
      <c r="N49" s="3"/>
      <c r="O49" s="3"/>
      <c r="P49" s="3"/>
      <c r="Q49" s="4"/>
      <c r="R49" s="4"/>
      <c r="S49" s="429"/>
      <c r="T49" s="429"/>
      <c r="U49" s="436"/>
      <c r="V49" s="436"/>
      <c r="W49" s="417"/>
      <c r="X49" s="417"/>
      <c r="Y49" s="417"/>
      <c r="Z49" s="417"/>
      <c r="AA49" s="417"/>
      <c r="AB49" s="417"/>
      <c r="AC49" s="417"/>
      <c r="AD49" s="417"/>
      <c r="AE49" s="417"/>
      <c r="AF49" s="417"/>
      <c r="AG49" s="417"/>
    </row>
    <row r="50" spans="1:33" ht="15" customHeight="1" x14ac:dyDescent="0.2">
      <c r="A50" s="417"/>
      <c r="B50" s="34"/>
      <c r="C50" s="20"/>
      <c r="D50" s="64" t="s">
        <v>16</v>
      </c>
      <c r="E50" s="64" t="str">
        <f>IF(menu!L36&lt;2018,"Projektjahr 1",menu!L36)</f>
        <v>Projektjahr 1</v>
      </c>
      <c r="F50" s="64" t="str">
        <f>IF(menu!L36&lt;2018,"Projektjahr 2",menu!L36+1)</f>
        <v>Projektjahr 2</v>
      </c>
      <c r="G50" s="64" t="str">
        <f>IF(menu!L36&lt;2018,"Projektjahr 3",menu!L36+2)</f>
        <v>Projektjahr 3</v>
      </c>
      <c r="H50" s="803" t="str">
        <f>IF(menu!L36&lt;2018,"Projektjahr 4",menu!L36+3)</f>
        <v>Projektjahr 4</v>
      </c>
      <c r="I50" s="804"/>
      <c r="J50" s="804"/>
      <c r="K50" s="805"/>
      <c r="L50" s="752" t="s">
        <v>6</v>
      </c>
      <c r="M50" s="799"/>
      <c r="N50" s="12"/>
      <c r="O50" s="12"/>
      <c r="P50" s="32"/>
      <c r="S50" s="429"/>
      <c r="T50" s="429"/>
      <c r="U50" s="417"/>
      <c r="V50" s="417"/>
      <c r="W50" s="417"/>
      <c r="X50" s="417"/>
      <c r="Y50" s="417"/>
      <c r="Z50" s="417"/>
      <c r="AA50" s="417"/>
      <c r="AB50" s="417"/>
      <c r="AC50" s="417"/>
      <c r="AD50" s="417"/>
      <c r="AE50" s="417"/>
      <c r="AF50" s="417"/>
      <c r="AG50" s="417"/>
    </row>
    <row r="51" spans="1:33" ht="16.5" customHeight="1" x14ac:dyDescent="0.2">
      <c r="A51" s="417"/>
      <c r="B51" s="34"/>
      <c r="C51" s="65" t="s">
        <v>33</v>
      </c>
      <c r="D51" s="20"/>
      <c r="E51" s="381">
        <f>IF(Basisdaten!I34="",12,ROUND(menu!G55,2))</f>
        <v>12</v>
      </c>
      <c r="F51" s="381">
        <f>IF(Basisdaten!I34="",12,ROUND(menu!H55,2))</f>
        <v>12</v>
      </c>
      <c r="G51" s="381">
        <f>IF(Basisdaten!I34="",0,ROUND(menu!I55,2))</f>
        <v>0</v>
      </c>
      <c r="H51" s="800">
        <f>IF(Basisdaten!I34="",0,ROUND(menu!J55,2))</f>
        <v>0</v>
      </c>
      <c r="I51" s="801"/>
      <c r="J51" s="801"/>
      <c r="K51" s="802"/>
      <c r="L51" s="792">
        <f>ROUND(E51+F51+G51+H51,0)</f>
        <v>24</v>
      </c>
      <c r="M51" s="793"/>
      <c r="N51" s="62"/>
      <c r="O51" s="62" t="s">
        <v>200</v>
      </c>
      <c r="P51" s="60"/>
      <c r="S51" s="429"/>
      <c r="T51" s="429"/>
      <c r="U51" s="417"/>
      <c r="V51" s="417"/>
      <c r="W51" s="417"/>
      <c r="X51" s="417"/>
      <c r="Y51" s="417"/>
      <c r="Z51" s="417"/>
      <c r="AA51" s="417"/>
      <c r="AB51" s="417"/>
      <c r="AC51" s="417"/>
      <c r="AD51" s="417"/>
      <c r="AE51" s="417"/>
      <c r="AF51" s="417"/>
      <c r="AG51" s="417"/>
    </row>
    <row r="52" spans="1:33" ht="16.5" customHeight="1" x14ac:dyDescent="0.2">
      <c r="A52" s="417"/>
      <c r="B52" s="34"/>
      <c r="C52" s="65" t="s">
        <v>7</v>
      </c>
      <c r="D52" s="24" t="s">
        <v>31</v>
      </c>
      <c r="E52" s="40">
        <f>Personalausgaben!G3</f>
        <v>0</v>
      </c>
      <c r="F52" s="40">
        <f>Personalausgaben!G4</f>
        <v>0</v>
      </c>
      <c r="G52" s="40">
        <f>Personalausgaben!G5</f>
        <v>0</v>
      </c>
      <c r="H52" s="789">
        <f>Personalausgaben!G6</f>
        <v>0</v>
      </c>
      <c r="I52" s="789"/>
      <c r="J52" s="789"/>
      <c r="K52" s="789"/>
      <c r="L52" s="780">
        <f>E52+F52+G52+H52</f>
        <v>0</v>
      </c>
      <c r="M52" s="781"/>
      <c r="N52" s="63"/>
      <c r="O52" s="63"/>
      <c r="P52" s="61"/>
      <c r="S52" s="429"/>
      <c r="T52" s="429"/>
      <c r="U52" s="417"/>
      <c r="V52" s="417"/>
      <c r="W52" s="417"/>
      <c r="X52" s="417"/>
      <c r="Y52" s="417"/>
      <c r="Z52" s="417"/>
      <c r="AA52" s="417"/>
      <c r="AB52" s="417"/>
      <c r="AC52" s="417"/>
      <c r="AD52" s="417"/>
      <c r="AE52" s="417"/>
      <c r="AF52" s="417"/>
      <c r="AG52" s="417"/>
    </row>
    <row r="53" spans="1:33" ht="16.5" customHeight="1" thickBot="1" x14ac:dyDescent="0.25">
      <c r="A53" s="417"/>
      <c r="B53" s="34"/>
      <c r="C53" s="66" t="s">
        <v>8</v>
      </c>
      <c r="D53" s="35" t="s">
        <v>30</v>
      </c>
      <c r="E53" s="41">
        <f>Personalausgaben!H3</f>
        <v>0</v>
      </c>
      <c r="F53" s="41">
        <f>Personalausgaben!H4</f>
        <v>0</v>
      </c>
      <c r="G53" s="41">
        <f>Personalausgaben!H5</f>
        <v>0</v>
      </c>
      <c r="H53" s="790">
        <f>Personalausgaben!H6</f>
        <v>0</v>
      </c>
      <c r="I53" s="790"/>
      <c r="J53" s="790"/>
      <c r="K53" s="790"/>
      <c r="L53" s="782">
        <f>E53+F53+G53+H53</f>
        <v>0</v>
      </c>
      <c r="M53" s="783"/>
      <c r="N53" s="63"/>
      <c r="O53" s="63"/>
      <c r="P53" s="61"/>
      <c r="S53" s="429"/>
      <c r="T53" s="429"/>
      <c r="U53" s="417"/>
      <c r="V53" s="417"/>
      <c r="W53" s="417"/>
      <c r="X53" s="417"/>
      <c r="Y53" s="417"/>
      <c r="Z53" s="417"/>
      <c r="AA53" s="417"/>
      <c r="AB53" s="417"/>
      <c r="AC53" s="417"/>
      <c r="AD53" s="417"/>
      <c r="AE53" s="417"/>
      <c r="AF53" s="417"/>
      <c r="AG53" s="417"/>
    </row>
    <row r="54" spans="1:33" ht="6" customHeight="1" thickBot="1" x14ac:dyDescent="0.25">
      <c r="A54" s="417"/>
      <c r="C54" s="31"/>
      <c r="D54" s="42"/>
      <c r="E54" s="43"/>
      <c r="F54" s="43"/>
      <c r="G54" s="43"/>
      <c r="H54" s="44"/>
      <c r="I54" s="44"/>
      <c r="J54" s="44"/>
      <c r="K54" s="3"/>
      <c r="L54" s="25"/>
      <c r="M54" s="25"/>
      <c r="N54" s="30"/>
      <c r="O54" s="30"/>
      <c r="P54" s="30"/>
      <c r="S54" s="429"/>
      <c r="T54" s="429"/>
      <c r="U54" s="417"/>
      <c r="V54" s="417"/>
      <c r="W54" s="417"/>
      <c r="X54" s="417"/>
      <c r="Y54" s="417"/>
      <c r="Z54" s="417"/>
      <c r="AA54" s="417"/>
      <c r="AB54" s="417"/>
      <c r="AC54" s="417"/>
      <c r="AD54" s="417"/>
      <c r="AE54" s="417"/>
      <c r="AF54" s="417"/>
      <c r="AG54" s="417"/>
    </row>
    <row r="55" spans="1:33" ht="16.5" customHeight="1" x14ac:dyDescent="0.2">
      <c r="A55" s="417"/>
      <c r="C55" s="697" t="s">
        <v>65</v>
      </c>
      <c r="D55" s="698"/>
      <c r="E55" s="698"/>
      <c r="F55" s="698"/>
      <c r="G55" s="698"/>
      <c r="H55" s="703" t="s">
        <v>74</v>
      </c>
      <c r="I55" s="788"/>
      <c r="J55" s="788"/>
      <c r="K55" s="704"/>
      <c r="M55" s="705" t="s">
        <v>71</v>
      </c>
      <c r="N55" s="706"/>
      <c r="O55" s="706"/>
      <c r="P55" s="707"/>
      <c r="S55" s="429"/>
      <c r="T55" s="429"/>
      <c r="U55" s="417"/>
      <c r="V55" s="417"/>
      <c r="W55" s="417"/>
      <c r="X55" s="417"/>
      <c r="Y55" s="417"/>
      <c r="Z55" s="417"/>
      <c r="AA55" s="417"/>
      <c r="AB55" s="417"/>
      <c r="AC55" s="417"/>
      <c r="AD55" s="417"/>
      <c r="AE55" s="417"/>
      <c r="AF55" s="417"/>
      <c r="AG55" s="417"/>
    </row>
    <row r="56" spans="1:33" ht="16.5" customHeight="1" x14ac:dyDescent="0.2">
      <c r="A56" s="417"/>
      <c r="B56" s="3"/>
      <c r="C56" s="699"/>
      <c r="D56" s="700"/>
      <c r="E56" s="700"/>
      <c r="F56" s="700"/>
      <c r="G56" s="700"/>
      <c r="H56" s="784" t="s">
        <v>64</v>
      </c>
      <c r="I56" s="785"/>
      <c r="J56" s="785"/>
      <c r="K56" s="786"/>
      <c r="M56" s="712"/>
      <c r="N56" s="713"/>
      <c r="O56" s="713"/>
      <c r="P56" s="714"/>
      <c r="Q56" s="690">
        <f>IF(AND(menu!U4=TRUE,OR(H56="bitte auswählen",IF(H56="Sonstige",M56=""),IF(H56="Haustarifvertrag",M56=""))),1,0)</f>
        <v>1</v>
      </c>
      <c r="S56" s="429"/>
      <c r="T56" s="429"/>
      <c r="U56" s="417"/>
      <c r="V56" s="417"/>
      <c r="W56" s="417"/>
      <c r="X56" s="417"/>
      <c r="Y56" s="417"/>
      <c r="Z56" s="417"/>
      <c r="AA56" s="417"/>
      <c r="AB56" s="417"/>
      <c r="AC56" s="417"/>
      <c r="AD56" s="417"/>
      <c r="AE56" s="417"/>
      <c r="AF56" s="417"/>
      <c r="AG56" s="417"/>
    </row>
    <row r="57" spans="1:33" ht="6.75" customHeight="1" thickBot="1" x14ac:dyDescent="0.25">
      <c r="A57" s="417"/>
      <c r="B57" s="3"/>
      <c r="C57" s="701"/>
      <c r="D57" s="702"/>
      <c r="E57" s="702"/>
      <c r="F57" s="702"/>
      <c r="G57" s="702"/>
      <c r="H57" s="710"/>
      <c r="I57" s="787"/>
      <c r="J57" s="787"/>
      <c r="K57" s="711"/>
      <c r="L57" s="11"/>
      <c r="M57" s="715"/>
      <c r="N57" s="716"/>
      <c r="O57" s="716"/>
      <c r="P57" s="717"/>
      <c r="Q57" s="690"/>
      <c r="S57" s="429"/>
      <c r="T57" s="429"/>
      <c r="U57" s="417"/>
      <c r="V57" s="417"/>
      <c r="W57" s="417"/>
      <c r="X57" s="417"/>
      <c r="Y57" s="417"/>
      <c r="Z57" s="417"/>
      <c r="AA57" s="417"/>
      <c r="AB57" s="417"/>
      <c r="AC57" s="417"/>
      <c r="AD57" s="417"/>
      <c r="AE57" s="417"/>
      <c r="AF57" s="417"/>
      <c r="AG57" s="417"/>
    </row>
    <row r="58" spans="1:33" ht="6" customHeight="1" x14ac:dyDescent="0.2">
      <c r="A58" s="417"/>
      <c r="S58" s="417"/>
      <c r="T58" s="417"/>
      <c r="U58" s="417"/>
      <c r="V58" s="417"/>
      <c r="W58" s="417"/>
      <c r="X58" s="417"/>
      <c r="Y58" s="417"/>
      <c r="Z58" s="417"/>
      <c r="AA58" s="417"/>
      <c r="AB58" s="417"/>
      <c r="AC58" s="417"/>
      <c r="AD58" s="417"/>
      <c r="AE58" s="417"/>
      <c r="AF58" s="417"/>
      <c r="AG58" s="417"/>
    </row>
    <row r="59" spans="1:33" ht="12.75" x14ac:dyDescent="0.2">
      <c r="A59" s="417"/>
      <c r="C59" s="691" t="s">
        <v>167</v>
      </c>
      <c r="D59" s="691"/>
      <c r="E59" s="691"/>
      <c r="F59" s="691"/>
      <c r="G59" s="691"/>
      <c r="H59" s="691"/>
      <c r="I59" s="691"/>
      <c r="J59" s="691"/>
      <c r="K59" s="691"/>
      <c r="L59" s="691"/>
      <c r="M59" s="691"/>
      <c r="N59" s="691"/>
      <c r="O59" s="691"/>
      <c r="P59" s="691"/>
      <c r="S59" s="417"/>
      <c r="T59" s="417"/>
      <c r="U59" s="417"/>
      <c r="V59" s="417"/>
      <c r="W59" s="417"/>
      <c r="X59" s="417"/>
      <c r="Y59" s="417"/>
      <c r="Z59" s="417"/>
      <c r="AA59" s="417"/>
      <c r="AB59" s="417"/>
      <c r="AC59" s="417"/>
      <c r="AD59" s="417"/>
      <c r="AE59" s="417"/>
      <c r="AF59" s="417"/>
      <c r="AG59" s="417"/>
    </row>
    <row r="60" spans="1:33" ht="4.5" customHeight="1" x14ac:dyDescent="0.2">
      <c r="A60" s="417"/>
      <c r="C60" s="7"/>
      <c r="S60" s="417"/>
      <c r="T60" s="417"/>
      <c r="U60" s="417"/>
      <c r="V60" s="417"/>
      <c r="W60" s="417"/>
      <c r="X60" s="417"/>
      <c r="Y60" s="417"/>
      <c r="Z60" s="417"/>
      <c r="AA60" s="417"/>
      <c r="AB60" s="417"/>
      <c r="AC60" s="417"/>
      <c r="AD60" s="417"/>
      <c r="AE60" s="417"/>
      <c r="AF60" s="417"/>
      <c r="AG60" s="417"/>
    </row>
    <row r="61" spans="1:33" x14ac:dyDescent="0.2">
      <c r="A61" s="417"/>
      <c r="C61" s="692" t="str">
        <f ca="1">Basisdaten!C39</f>
        <v>Vorhabenbeschreibung - 4.1.8. a) Erstvorhaben Klimaschutzkonzept und Klimaschutzmanagement - Vers. 09/2024</v>
      </c>
      <c r="D61" s="693"/>
      <c r="E61" s="693"/>
      <c r="F61" s="693"/>
      <c r="G61" s="693"/>
      <c r="H61" s="693"/>
      <c r="I61" s="693"/>
      <c r="J61" s="693"/>
      <c r="K61" s="693"/>
      <c r="L61" s="693"/>
      <c r="M61" s="693"/>
      <c r="N61" s="693"/>
      <c r="O61" s="693"/>
      <c r="P61" s="693"/>
      <c r="S61" s="417"/>
      <c r="T61" s="417"/>
      <c r="U61" s="417"/>
      <c r="V61" s="417"/>
      <c r="W61" s="417"/>
      <c r="X61" s="417"/>
      <c r="Y61" s="417"/>
      <c r="Z61" s="417"/>
      <c r="AA61" s="417"/>
      <c r="AB61" s="417"/>
      <c r="AC61" s="417"/>
      <c r="AD61" s="417"/>
      <c r="AE61" s="417"/>
      <c r="AF61" s="417"/>
      <c r="AG61" s="417"/>
    </row>
    <row r="62" spans="1:33" ht="6.75" customHeight="1" x14ac:dyDescent="0.2">
      <c r="A62" s="417"/>
      <c r="P62" s="3"/>
      <c r="S62" s="417"/>
      <c r="T62" s="417"/>
      <c r="U62" s="417"/>
      <c r="V62" s="417"/>
      <c r="W62" s="417"/>
      <c r="X62" s="417"/>
      <c r="Y62" s="417"/>
      <c r="Z62" s="417"/>
      <c r="AA62" s="417"/>
      <c r="AB62" s="417"/>
      <c r="AC62" s="417"/>
      <c r="AD62" s="417"/>
      <c r="AE62" s="417"/>
      <c r="AF62" s="417"/>
      <c r="AG62" s="417"/>
    </row>
    <row r="63" spans="1:33" x14ac:dyDescent="0.2">
      <c r="A63" s="417"/>
      <c r="B63" s="417"/>
      <c r="C63" s="417"/>
      <c r="D63" s="417"/>
      <c r="E63" s="417"/>
      <c r="F63" s="417"/>
      <c r="G63" s="417"/>
      <c r="H63" s="417"/>
      <c r="I63" s="417"/>
      <c r="J63" s="417"/>
      <c r="K63" s="417"/>
      <c r="L63" s="417"/>
      <c r="M63" s="417"/>
      <c r="N63" s="417"/>
      <c r="O63" s="417"/>
      <c r="P63" s="437"/>
      <c r="Q63" s="429"/>
      <c r="R63" s="429"/>
      <c r="S63" s="417"/>
      <c r="T63" s="417"/>
      <c r="U63" s="417"/>
      <c r="V63" s="417"/>
      <c r="W63" s="417"/>
      <c r="X63" s="417"/>
      <c r="Y63" s="417"/>
      <c r="Z63" s="417"/>
      <c r="AA63" s="417"/>
      <c r="AB63" s="417"/>
      <c r="AC63" s="417"/>
      <c r="AD63" s="417"/>
      <c r="AE63" s="417"/>
      <c r="AF63" s="417"/>
      <c r="AG63" s="417"/>
    </row>
    <row r="64" spans="1:33" x14ac:dyDescent="0.2">
      <c r="A64" s="417"/>
      <c r="B64" s="417"/>
      <c r="C64" s="417"/>
      <c r="D64" s="417"/>
      <c r="E64" s="417"/>
      <c r="F64" s="417"/>
      <c r="G64" s="417"/>
      <c r="H64" s="417"/>
      <c r="I64" s="417"/>
      <c r="J64" s="417"/>
      <c r="K64" s="417"/>
      <c r="L64" s="417"/>
      <c r="M64" s="417"/>
      <c r="N64" s="417"/>
      <c r="O64" s="417"/>
      <c r="P64" s="437"/>
      <c r="Q64" s="429"/>
      <c r="R64" s="429"/>
      <c r="S64" s="417"/>
      <c r="T64" s="417"/>
      <c r="U64" s="417"/>
      <c r="V64" s="417"/>
      <c r="W64" s="417"/>
      <c r="X64" s="417"/>
      <c r="Y64" s="417"/>
      <c r="Z64" s="417"/>
      <c r="AA64" s="417"/>
      <c r="AB64" s="417"/>
      <c r="AC64" s="417"/>
      <c r="AD64" s="417"/>
      <c r="AE64" s="417"/>
      <c r="AF64" s="417"/>
      <c r="AG64" s="417"/>
    </row>
    <row r="65" spans="1:33" x14ac:dyDescent="0.2">
      <c r="A65" s="417"/>
      <c r="B65" s="417"/>
      <c r="C65" s="417"/>
      <c r="D65" s="417"/>
      <c r="E65" s="417"/>
      <c r="F65" s="417"/>
      <c r="G65" s="417"/>
      <c r="H65" s="417"/>
      <c r="I65" s="417"/>
      <c r="J65" s="417"/>
      <c r="K65" s="417"/>
      <c r="L65" s="417"/>
      <c r="M65" s="417"/>
      <c r="N65" s="417"/>
      <c r="O65" s="417"/>
      <c r="P65" s="438"/>
      <c r="Q65" s="429"/>
      <c r="R65" s="429"/>
      <c r="S65" s="417"/>
      <c r="T65" s="417"/>
      <c r="U65" s="417"/>
      <c r="V65" s="417"/>
      <c r="W65" s="417"/>
      <c r="X65" s="417"/>
      <c r="Y65" s="417"/>
      <c r="Z65" s="417"/>
      <c r="AA65" s="417"/>
      <c r="AB65" s="417"/>
      <c r="AC65" s="417"/>
      <c r="AD65" s="417"/>
      <c r="AE65" s="417"/>
      <c r="AF65" s="417"/>
      <c r="AG65" s="417"/>
    </row>
    <row r="66" spans="1:33" x14ac:dyDescent="0.2">
      <c r="A66" s="417"/>
      <c r="B66" s="417"/>
      <c r="C66" s="417"/>
      <c r="D66" s="417"/>
      <c r="E66" s="417"/>
      <c r="F66" s="417"/>
      <c r="G66" s="417"/>
      <c r="H66" s="417"/>
      <c r="I66" s="417"/>
      <c r="J66" s="417"/>
      <c r="K66" s="417"/>
      <c r="L66" s="417"/>
      <c r="M66" s="417"/>
      <c r="N66" s="417"/>
      <c r="O66" s="417"/>
      <c r="P66" s="438"/>
      <c r="Q66" s="429"/>
      <c r="R66" s="429"/>
      <c r="S66" s="417"/>
      <c r="T66" s="417"/>
      <c r="U66" s="417"/>
      <c r="V66" s="417"/>
      <c r="W66" s="417"/>
      <c r="X66" s="417"/>
      <c r="Y66" s="417"/>
      <c r="Z66" s="417"/>
      <c r="AA66" s="417"/>
      <c r="AB66" s="417"/>
      <c r="AC66" s="417"/>
      <c r="AD66" s="417"/>
      <c r="AE66" s="417"/>
      <c r="AF66" s="417"/>
      <c r="AG66" s="417"/>
    </row>
    <row r="67" spans="1:33" x14ac:dyDescent="0.2">
      <c r="A67" s="417"/>
      <c r="B67" s="417"/>
      <c r="C67" s="417"/>
      <c r="D67" s="417"/>
      <c r="E67" s="417"/>
      <c r="F67" s="417"/>
      <c r="G67" s="417"/>
      <c r="H67" s="417"/>
      <c r="I67" s="417"/>
      <c r="J67" s="417"/>
      <c r="K67" s="417"/>
      <c r="L67" s="417"/>
      <c r="M67" s="417"/>
      <c r="N67" s="417"/>
      <c r="O67" s="417"/>
      <c r="P67" s="429"/>
      <c r="Q67" s="429"/>
      <c r="R67" s="429"/>
      <c r="S67" s="417"/>
      <c r="T67" s="417"/>
      <c r="U67" s="417"/>
      <c r="V67" s="417"/>
      <c r="W67" s="417"/>
      <c r="X67" s="417"/>
      <c r="Y67" s="417"/>
      <c r="Z67" s="417"/>
      <c r="AA67" s="417"/>
      <c r="AB67" s="417"/>
      <c r="AC67" s="417"/>
      <c r="AD67" s="417"/>
      <c r="AE67" s="417"/>
      <c r="AF67" s="417"/>
      <c r="AG67" s="417"/>
    </row>
    <row r="68" spans="1:33" x14ac:dyDescent="0.2">
      <c r="A68" s="417"/>
      <c r="B68" s="417"/>
      <c r="C68" s="417"/>
      <c r="D68" s="417"/>
      <c r="E68" s="417"/>
      <c r="F68" s="417"/>
      <c r="G68" s="417"/>
      <c r="H68" s="417"/>
      <c r="I68" s="417"/>
      <c r="J68" s="417"/>
      <c r="K68" s="417"/>
      <c r="L68" s="417"/>
      <c r="M68" s="417"/>
      <c r="N68" s="417"/>
      <c r="O68" s="417"/>
      <c r="P68" s="417"/>
      <c r="Q68" s="429"/>
      <c r="R68" s="429"/>
      <c r="S68" s="417"/>
      <c r="T68" s="417"/>
      <c r="U68" s="417"/>
      <c r="V68" s="417"/>
      <c r="W68" s="417"/>
      <c r="X68" s="417"/>
      <c r="Y68" s="417"/>
      <c r="Z68" s="417"/>
      <c r="AA68" s="417"/>
      <c r="AB68" s="417"/>
      <c r="AC68" s="417"/>
      <c r="AD68" s="417"/>
      <c r="AE68" s="417"/>
      <c r="AF68" s="417"/>
      <c r="AG68" s="417"/>
    </row>
    <row r="69" spans="1:33" x14ac:dyDescent="0.2">
      <c r="A69" s="417"/>
      <c r="B69" s="417"/>
      <c r="C69" s="417"/>
      <c r="D69" s="417"/>
      <c r="E69" s="417"/>
      <c r="F69" s="417"/>
      <c r="G69" s="417"/>
      <c r="H69" s="417"/>
      <c r="I69" s="417"/>
      <c r="J69" s="417"/>
      <c r="K69" s="417"/>
      <c r="L69" s="417"/>
      <c r="M69" s="417"/>
      <c r="N69" s="417"/>
      <c r="O69" s="417"/>
      <c r="P69" s="417"/>
      <c r="Q69" s="429"/>
      <c r="R69" s="429"/>
      <c r="S69" s="417"/>
      <c r="T69" s="417"/>
      <c r="U69" s="417"/>
      <c r="V69" s="417"/>
      <c r="W69" s="417"/>
      <c r="X69" s="417"/>
      <c r="Y69" s="417"/>
      <c r="Z69" s="417"/>
      <c r="AA69" s="417"/>
      <c r="AB69" s="417"/>
      <c r="AC69" s="417"/>
      <c r="AD69" s="417"/>
      <c r="AE69" s="417"/>
      <c r="AF69" s="417"/>
      <c r="AG69" s="417"/>
    </row>
    <row r="70" spans="1:33" ht="12" customHeight="1" x14ac:dyDescent="0.2">
      <c r="A70" s="417"/>
      <c r="B70" s="417"/>
      <c r="C70" s="439"/>
      <c r="D70" s="440"/>
      <c r="E70" s="440"/>
      <c r="F70" s="440"/>
      <c r="G70" s="440"/>
      <c r="H70" s="440"/>
      <c r="I70" s="440"/>
      <c r="J70" s="440"/>
      <c r="K70" s="440"/>
      <c r="L70" s="440"/>
      <c r="M70" s="440"/>
      <c r="N70" s="440"/>
      <c r="O70" s="440"/>
      <c r="P70" s="440"/>
      <c r="Q70" s="429"/>
      <c r="R70" s="429"/>
      <c r="S70" s="417"/>
      <c r="T70" s="417"/>
      <c r="U70" s="417"/>
      <c r="V70" s="417"/>
      <c r="W70" s="417"/>
      <c r="X70" s="417"/>
      <c r="Y70" s="417"/>
      <c r="Z70" s="417"/>
      <c r="AA70" s="417"/>
      <c r="AB70" s="417"/>
      <c r="AC70" s="417"/>
      <c r="AD70" s="417"/>
      <c r="AE70" s="417"/>
      <c r="AF70" s="417"/>
      <c r="AG70" s="417"/>
    </row>
    <row r="71" spans="1:33" x14ac:dyDescent="0.2">
      <c r="A71" s="417"/>
      <c r="B71" s="417"/>
      <c r="C71" s="440"/>
      <c r="D71" s="440"/>
      <c r="E71" s="440"/>
      <c r="F71" s="440"/>
      <c r="G71" s="440"/>
      <c r="H71" s="440"/>
      <c r="I71" s="440"/>
      <c r="J71" s="440"/>
      <c r="K71" s="440"/>
      <c r="L71" s="440"/>
      <c r="M71" s="440"/>
      <c r="N71" s="440"/>
      <c r="O71" s="440"/>
      <c r="P71" s="440"/>
      <c r="Q71" s="429"/>
      <c r="R71" s="429"/>
      <c r="S71" s="417"/>
      <c r="T71" s="417"/>
      <c r="U71" s="417"/>
      <c r="V71" s="417"/>
      <c r="W71" s="417"/>
      <c r="X71" s="417"/>
      <c r="Y71" s="417"/>
      <c r="Z71" s="417"/>
      <c r="AA71" s="417"/>
      <c r="AB71" s="417"/>
      <c r="AC71" s="417"/>
      <c r="AD71" s="417"/>
      <c r="AE71" s="417"/>
      <c r="AF71" s="417"/>
      <c r="AG71" s="417"/>
    </row>
    <row r="72" spans="1:33" x14ac:dyDescent="0.2">
      <c r="A72" s="417"/>
      <c r="B72" s="417"/>
      <c r="C72" s="440"/>
      <c r="D72" s="440"/>
      <c r="E72" s="440"/>
      <c r="F72" s="440"/>
      <c r="G72" s="440"/>
      <c r="H72" s="440"/>
      <c r="I72" s="440"/>
      <c r="J72" s="440"/>
      <c r="K72" s="440"/>
      <c r="L72" s="440"/>
      <c r="M72" s="440"/>
      <c r="N72" s="440"/>
      <c r="O72" s="440"/>
      <c r="P72" s="440"/>
      <c r="Q72" s="429"/>
      <c r="R72" s="429"/>
      <c r="S72" s="417"/>
      <c r="T72" s="417"/>
      <c r="U72" s="417"/>
      <c r="V72" s="417"/>
      <c r="W72" s="417"/>
      <c r="X72" s="417"/>
      <c r="Y72" s="417"/>
      <c r="Z72" s="417"/>
      <c r="AA72" s="417"/>
      <c r="AB72" s="417"/>
      <c r="AC72" s="417"/>
      <c r="AD72" s="417"/>
      <c r="AE72" s="417"/>
      <c r="AF72" s="417"/>
      <c r="AG72" s="417"/>
    </row>
    <row r="73" spans="1:33" x14ac:dyDescent="0.2">
      <c r="A73" s="417"/>
      <c r="B73" s="417"/>
      <c r="C73" s="440"/>
      <c r="D73" s="440"/>
      <c r="E73" s="440"/>
      <c r="F73" s="440"/>
      <c r="G73" s="440"/>
      <c r="H73" s="440"/>
      <c r="I73" s="440"/>
      <c r="J73" s="440"/>
      <c r="K73" s="440"/>
      <c r="L73" s="440"/>
      <c r="M73" s="440"/>
      <c r="N73" s="440"/>
      <c r="O73" s="440"/>
      <c r="P73" s="440"/>
      <c r="Q73" s="429"/>
      <c r="R73" s="429"/>
      <c r="S73" s="417"/>
      <c r="T73" s="417"/>
      <c r="U73" s="417"/>
      <c r="V73" s="417"/>
      <c r="W73" s="417"/>
      <c r="X73" s="417"/>
      <c r="Y73" s="417"/>
      <c r="Z73" s="417"/>
      <c r="AA73" s="417"/>
      <c r="AB73" s="417"/>
      <c r="AC73" s="417"/>
      <c r="AD73" s="417"/>
      <c r="AE73" s="417"/>
      <c r="AF73" s="417"/>
      <c r="AG73" s="417"/>
    </row>
    <row r="74" spans="1:33" x14ac:dyDescent="0.2">
      <c r="A74" s="417"/>
      <c r="B74" s="417"/>
      <c r="C74" s="440"/>
      <c r="D74" s="440"/>
      <c r="E74" s="440"/>
      <c r="F74" s="440"/>
      <c r="G74" s="440"/>
      <c r="H74" s="440"/>
      <c r="I74" s="440"/>
      <c r="J74" s="440"/>
      <c r="K74" s="440"/>
      <c r="L74" s="440"/>
      <c r="M74" s="440"/>
      <c r="N74" s="440"/>
      <c r="O74" s="440"/>
      <c r="P74" s="440"/>
      <c r="Q74" s="429"/>
      <c r="R74" s="429"/>
      <c r="S74" s="417"/>
      <c r="T74" s="417"/>
      <c r="U74" s="417"/>
      <c r="V74" s="417"/>
      <c r="W74" s="417"/>
      <c r="X74" s="417"/>
      <c r="Y74" s="417"/>
      <c r="Z74" s="417"/>
      <c r="AA74" s="417"/>
      <c r="AB74" s="417"/>
      <c r="AC74" s="417"/>
      <c r="AD74" s="417"/>
      <c r="AE74" s="417"/>
      <c r="AF74" s="417"/>
      <c r="AG74" s="417"/>
    </row>
    <row r="75" spans="1:33" x14ac:dyDescent="0.2">
      <c r="A75" s="417"/>
      <c r="B75" s="417"/>
      <c r="C75" s="440"/>
      <c r="D75" s="440"/>
      <c r="E75" s="440"/>
      <c r="F75" s="440"/>
      <c r="G75" s="440"/>
      <c r="H75" s="440"/>
      <c r="I75" s="440"/>
      <c r="J75" s="440"/>
      <c r="K75" s="440"/>
      <c r="L75" s="440"/>
      <c r="M75" s="440"/>
      <c r="N75" s="440"/>
      <c r="O75" s="440"/>
      <c r="P75" s="440"/>
      <c r="Q75" s="429"/>
      <c r="R75" s="429"/>
      <c r="S75" s="417"/>
      <c r="T75" s="417"/>
      <c r="U75" s="417"/>
      <c r="V75" s="417"/>
      <c r="W75" s="417"/>
      <c r="X75" s="417"/>
      <c r="Y75" s="417"/>
      <c r="Z75" s="417"/>
      <c r="AA75" s="417"/>
      <c r="AB75" s="417"/>
      <c r="AC75" s="417"/>
      <c r="AD75" s="417"/>
      <c r="AE75" s="417"/>
      <c r="AF75" s="417"/>
      <c r="AG75" s="417"/>
    </row>
    <row r="76" spans="1:33" x14ac:dyDescent="0.2">
      <c r="A76" s="417"/>
      <c r="B76" s="417"/>
      <c r="C76" s="440"/>
      <c r="D76" s="440"/>
      <c r="E76" s="440"/>
      <c r="F76" s="440"/>
      <c r="G76" s="440"/>
      <c r="H76" s="440"/>
      <c r="I76" s="440"/>
      <c r="J76" s="440"/>
      <c r="K76" s="440"/>
      <c r="L76" s="440"/>
      <c r="M76" s="440"/>
      <c r="N76" s="440"/>
      <c r="O76" s="440"/>
      <c r="P76" s="440"/>
      <c r="Q76" s="429"/>
      <c r="R76" s="429"/>
      <c r="S76" s="417"/>
      <c r="T76" s="417"/>
      <c r="U76" s="417"/>
      <c r="V76" s="417"/>
      <c r="W76" s="417"/>
      <c r="X76" s="417"/>
      <c r="Y76" s="417"/>
      <c r="Z76" s="417"/>
      <c r="AA76" s="417"/>
      <c r="AB76" s="417"/>
      <c r="AC76" s="417"/>
      <c r="AD76" s="417"/>
      <c r="AE76" s="417"/>
      <c r="AF76" s="417"/>
      <c r="AG76" s="417"/>
    </row>
    <row r="77" spans="1:33" x14ac:dyDescent="0.2">
      <c r="A77" s="417"/>
      <c r="B77" s="417"/>
      <c r="C77" s="440"/>
      <c r="D77" s="440"/>
      <c r="E77" s="440"/>
      <c r="F77" s="440"/>
      <c r="G77" s="440"/>
      <c r="H77" s="440"/>
      <c r="I77" s="440"/>
      <c r="J77" s="440"/>
      <c r="K77" s="440"/>
      <c r="L77" s="440"/>
      <c r="M77" s="440"/>
      <c r="N77" s="440"/>
      <c r="O77" s="440"/>
      <c r="P77" s="440"/>
      <c r="Q77" s="429"/>
      <c r="R77" s="429"/>
      <c r="S77" s="417"/>
      <c r="T77" s="417"/>
      <c r="U77" s="417"/>
      <c r="V77" s="417"/>
      <c r="W77" s="417"/>
      <c r="X77" s="417"/>
      <c r="Y77" s="417"/>
      <c r="Z77" s="417"/>
      <c r="AA77" s="417"/>
      <c r="AB77" s="417"/>
      <c r="AC77" s="417"/>
      <c r="AD77" s="417"/>
      <c r="AE77" s="417"/>
      <c r="AF77" s="417"/>
      <c r="AG77" s="417"/>
    </row>
    <row r="78" spans="1:33" x14ac:dyDescent="0.2">
      <c r="A78" s="417"/>
      <c r="B78" s="417"/>
      <c r="C78" s="440"/>
      <c r="D78" s="440"/>
      <c r="E78" s="440"/>
      <c r="F78" s="440"/>
      <c r="G78" s="440"/>
      <c r="H78" s="440"/>
      <c r="I78" s="440"/>
      <c r="J78" s="440"/>
      <c r="K78" s="440"/>
      <c r="L78" s="440"/>
      <c r="M78" s="440"/>
      <c r="N78" s="440"/>
      <c r="O78" s="440"/>
      <c r="P78" s="440"/>
      <c r="Q78" s="429"/>
      <c r="R78" s="429"/>
      <c r="S78" s="417"/>
      <c r="T78" s="417"/>
      <c r="U78" s="417"/>
      <c r="V78" s="417"/>
      <c r="W78" s="417"/>
      <c r="X78" s="417"/>
      <c r="Y78" s="417"/>
      <c r="Z78" s="417"/>
      <c r="AA78" s="417"/>
      <c r="AB78" s="417"/>
      <c r="AC78" s="417"/>
      <c r="AD78" s="417"/>
      <c r="AE78" s="417"/>
      <c r="AF78" s="417"/>
      <c r="AG78" s="417"/>
    </row>
    <row r="79" spans="1:33" x14ac:dyDescent="0.2">
      <c r="A79" s="417"/>
      <c r="B79" s="417"/>
      <c r="C79" s="440"/>
      <c r="D79" s="440"/>
      <c r="E79" s="440"/>
      <c r="F79" s="440"/>
      <c r="G79" s="440"/>
      <c r="H79" s="440"/>
      <c r="I79" s="440"/>
      <c r="J79" s="440"/>
      <c r="K79" s="440"/>
      <c r="L79" s="440"/>
      <c r="M79" s="440"/>
      <c r="N79" s="440"/>
      <c r="O79" s="440"/>
      <c r="P79" s="440"/>
      <c r="Q79" s="429"/>
      <c r="R79" s="429"/>
      <c r="S79" s="417"/>
      <c r="T79" s="417"/>
      <c r="U79" s="417"/>
      <c r="V79" s="417"/>
      <c r="W79" s="417"/>
      <c r="X79" s="417"/>
      <c r="Y79" s="417"/>
      <c r="Z79" s="417"/>
      <c r="AA79" s="417"/>
      <c r="AB79" s="417"/>
      <c r="AC79" s="417"/>
      <c r="AD79" s="417"/>
      <c r="AE79" s="417"/>
      <c r="AF79" s="417"/>
      <c r="AG79" s="417"/>
    </row>
    <row r="80" spans="1:33" x14ac:dyDescent="0.2">
      <c r="A80" s="417"/>
      <c r="B80" s="417"/>
      <c r="C80" s="417"/>
      <c r="D80" s="417"/>
      <c r="E80" s="417"/>
      <c r="F80" s="417"/>
      <c r="G80" s="417"/>
      <c r="H80" s="417"/>
      <c r="I80" s="417"/>
      <c r="J80" s="417"/>
      <c r="K80" s="417"/>
      <c r="L80" s="417"/>
      <c r="M80" s="417"/>
      <c r="N80" s="417"/>
      <c r="O80" s="417"/>
      <c r="P80" s="417"/>
      <c r="Q80" s="429"/>
      <c r="R80" s="429"/>
      <c r="S80" s="417"/>
      <c r="T80" s="417"/>
      <c r="U80" s="417"/>
      <c r="V80" s="417"/>
      <c r="W80" s="417"/>
      <c r="X80" s="417"/>
      <c r="Y80" s="417"/>
      <c r="Z80" s="417"/>
      <c r="AA80" s="417"/>
      <c r="AB80" s="417"/>
      <c r="AC80" s="417"/>
      <c r="AD80" s="417"/>
      <c r="AE80" s="417"/>
      <c r="AF80" s="417"/>
      <c r="AG80" s="417"/>
    </row>
    <row r="81" spans="1:33" x14ac:dyDescent="0.2">
      <c r="A81" s="417"/>
      <c r="B81" s="417"/>
      <c r="C81" s="417"/>
      <c r="D81" s="417"/>
      <c r="E81" s="417"/>
      <c r="F81" s="417"/>
      <c r="G81" s="417"/>
      <c r="H81" s="417"/>
      <c r="I81" s="417"/>
      <c r="J81" s="417"/>
      <c r="K81" s="417"/>
      <c r="L81" s="417"/>
      <c r="M81" s="417"/>
      <c r="N81" s="417"/>
      <c r="O81" s="417"/>
      <c r="P81" s="417"/>
      <c r="Q81" s="429"/>
      <c r="R81" s="429"/>
      <c r="S81" s="417"/>
      <c r="T81" s="417"/>
      <c r="U81" s="417"/>
      <c r="V81" s="417"/>
      <c r="W81" s="417"/>
      <c r="X81" s="417"/>
      <c r="Y81" s="417"/>
      <c r="Z81" s="417"/>
      <c r="AA81" s="417"/>
      <c r="AB81" s="417"/>
      <c r="AC81" s="417"/>
      <c r="AD81" s="417"/>
      <c r="AE81" s="417"/>
      <c r="AF81" s="417"/>
      <c r="AG81" s="417"/>
    </row>
    <row r="82" spans="1:33" x14ac:dyDescent="0.2">
      <c r="A82" s="417"/>
      <c r="B82" s="417"/>
      <c r="C82" s="417"/>
      <c r="D82" s="417"/>
      <c r="E82" s="417"/>
      <c r="F82" s="417"/>
      <c r="G82" s="417"/>
      <c r="H82" s="417"/>
      <c r="I82" s="417"/>
      <c r="J82" s="417"/>
      <c r="K82" s="417"/>
      <c r="L82" s="417"/>
      <c r="M82" s="417"/>
      <c r="N82" s="417"/>
      <c r="O82" s="417"/>
      <c r="P82" s="417"/>
      <c r="Q82" s="429"/>
      <c r="R82" s="429"/>
      <c r="S82" s="417"/>
      <c r="T82" s="417"/>
      <c r="U82" s="417"/>
      <c r="V82" s="417"/>
      <c r="W82" s="417"/>
      <c r="X82" s="417"/>
      <c r="Y82" s="417"/>
      <c r="Z82" s="417"/>
      <c r="AA82" s="417"/>
      <c r="AB82" s="417"/>
      <c r="AC82" s="417"/>
      <c r="AD82" s="417"/>
      <c r="AE82" s="417"/>
      <c r="AF82" s="417"/>
      <c r="AG82" s="417"/>
    </row>
    <row r="83" spans="1:33" x14ac:dyDescent="0.2">
      <c r="A83" s="417"/>
      <c r="B83" s="417"/>
      <c r="C83" s="417"/>
      <c r="D83" s="417"/>
      <c r="E83" s="417"/>
      <c r="F83" s="417"/>
      <c r="G83" s="417"/>
      <c r="H83" s="417"/>
      <c r="I83" s="417"/>
      <c r="J83" s="417"/>
      <c r="K83" s="417"/>
      <c r="L83" s="417"/>
      <c r="M83" s="417"/>
      <c r="N83" s="417"/>
      <c r="O83" s="417"/>
      <c r="P83" s="417"/>
      <c r="Q83" s="429"/>
      <c r="R83" s="429"/>
      <c r="S83" s="417"/>
      <c r="T83" s="417"/>
      <c r="U83" s="417"/>
      <c r="V83" s="417"/>
      <c r="W83" s="417"/>
      <c r="X83" s="417"/>
      <c r="Y83" s="417"/>
      <c r="Z83" s="417"/>
      <c r="AA83" s="417"/>
      <c r="AB83" s="417"/>
      <c r="AC83" s="417"/>
      <c r="AD83" s="417"/>
      <c r="AE83" s="417"/>
      <c r="AF83" s="417"/>
      <c r="AG83" s="417"/>
    </row>
    <row r="84" spans="1:33" x14ac:dyDescent="0.2">
      <c r="A84" s="417"/>
      <c r="B84" s="417"/>
      <c r="C84" s="417"/>
      <c r="D84" s="417"/>
      <c r="E84" s="417"/>
      <c r="F84" s="417"/>
      <c r="G84" s="417"/>
      <c r="H84" s="417"/>
      <c r="I84" s="417"/>
      <c r="J84" s="417"/>
      <c r="K84" s="417"/>
      <c r="L84" s="417"/>
      <c r="M84" s="417"/>
      <c r="N84" s="417"/>
      <c r="O84" s="417"/>
      <c r="P84" s="417"/>
      <c r="Q84" s="429"/>
      <c r="R84" s="429"/>
      <c r="S84" s="417"/>
      <c r="T84" s="417"/>
      <c r="U84" s="417"/>
      <c r="V84" s="417"/>
      <c r="W84" s="417"/>
      <c r="X84" s="417"/>
      <c r="Y84" s="417"/>
      <c r="Z84" s="417"/>
      <c r="AA84" s="417"/>
      <c r="AB84" s="417"/>
      <c r="AC84" s="417"/>
      <c r="AD84" s="417"/>
      <c r="AE84" s="417"/>
      <c r="AF84" s="417"/>
      <c r="AG84" s="417"/>
    </row>
    <row r="85" spans="1:33" x14ac:dyDescent="0.2">
      <c r="A85" s="417"/>
      <c r="B85" s="417"/>
      <c r="C85" s="417"/>
      <c r="D85" s="417"/>
      <c r="E85" s="417"/>
      <c r="F85" s="417"/>
      <c r="G85" s="417"/>
      <c r="H85" s="417"/>
      <c r="I85" s="417"/>
      <c r="J85" s="417"/>
      <c r="K85" s="417"/>
      <c r="L85" s="417"/>
      <c r="M85" s="417"/>
      <c r="N85" s="417"/>
      <c r="O85" s="417"/>
      <c r="P85" s="417"/>
      <c r="Q85" s="429"/>
      <c r="R85" s="429"/>
      <c r="S85" s="417"/>
      <c r="T85" s="417"/>
      <c r="U85" s="417"/>
      <c r="V85" s="417"/>
      <c r="W85" s="417"/>
      <c r="X85" s="417"/>
      <c r="Y85" s="417"/>
      <c r="Z85" s="417"/>
      <c r="AA85" s="417"/>
      <c r="AB85" s="417"/>
      <c r="AC85" s="417"/>
      <c r="AD85" s="417"/>
      <c r="AE85" s="417"/>
      <c r="AF85" s="417"/>
      <c r="AG85" s="417"/>
    </row>
    <row r="86" spans="1:33" x14ac:dyDescent="0.2">
      <c r="A86" s="417"/>
      <c r="B86" s="417"/>
      <c r="C86" s="417"/>
      <c r="D86" s="417"/>
      <c r="E86" s="417"/>
      <c r="F86" s="417"/>
      <c r="G86" s="417"/>
      <c r="H86" s="417"/>
      <c r="I86" s="417"/>
      <c r="J86" s="417"/>
      <c r="K86" s="417"/>
      <c r="L86" s="417"/>
      <c r="M86" s="417"/>
      <c r="N86" s="417"/>
      <c r="O86" s="417"/>
      <c r="P86" s="417"/>
      <c r="Q86" s="429"/>
      <c r="R86" s="429"/>
      <c r="S86" s="417"/>
      <c r="T86" s="417"/>
      <c r="U86" s="417"/>
      <c r="V86" s="417"/>
      <c r="W86" s="417"/>
      <c r="X86" s="417"/>
      <c r="Y86" s="417"/>
      <c r="Z86" s="417"/>
      <c r="AA86" s="417"/>
      <c r="AB86" s="417"/>
      <c r="AC86" s="417"/>
      <c r="AD86" s="417"/>
      <c r="AE86" s="417"/>
      <c r="AF86" s="417"/>
      <c r="AG86" s="417"/>
    </row>
    <row r="87" spans="1:33" x14ac:dyDescent="0.2">
      <c r="A87" s="417"/>
      <c r="B87" s="417"/>
      <c r="C87" s="417"/>
      <c r="D87" s="417"/>
      <c r="E87" s="417"/>
      <c r="F87" s="417"/>
      <c r="G87" s="417"/>
      <c r="H87" s="417"/>
      <c r="I87" s="417"/>
      <c r="J87" s="417"/>
      <c r="K87" s="417"/>
      <c r="L87" s="417"/>
      <c r="M87" s="417"/>
      <c r="N87" s="417"/>
      <c r="O87" s="417"/>
      <c r="P87" s="417"/>
      <c r="Q87" s="429"/>
      <c r="R87" s="429"/>
      <c r="S87" s="417"/>
      <c r="T87" s="417"/>
      <c r="U87" s="417"/>
      <c r="V87" s="417"/>
      <c r="W87" s="417"/>
      <c r="X87" s="417"/>
      <c r="Y87" s="417"/>
      <c r="Z87" s="417"/>
      <c r="AA87" s="417"/>
      <c r="AB87" s="417"/>
      <c r="AC87" s="417"/>
      <c r="AD87" s="417"/>
      <c r="AE87" s="417"/>
      <c r="AF87" s="417"/>
      <c r="AG87" s="417"/>
    </row>
    <row r="88" spans="1:33" x14ac:dyDescent="0.2">
      <c r="A88" s="417"/>
      <c r="B88" s="417"/>
      <c r="C88" s="417"/>
      <c r="D88" s="417"/>
      <c r="E88" s="417"/>
      <c r="F88" s="417"/>
      <c r="G88" s="417"/>
      <c r="H88" s="417"/>
      <c r="I88" s="417"/>
      <c r="J88" s="417"/>
      <c r="K88" s="417"/>
      <c r="L88" s="417"/>
      <c r="M88" s="417"/>
      <c r="N88" s="417"/>
      <c r="O88" s="417"/>
      <c r="P88" s="417"/>
      <c r="Q88" s="429"/>
      <c r="R88" s="429"/>
      <c r="S88" s="417"/>
      <c r="T88" s="417"/>
      <c r="U88" s="417"/>
      <c r="V88" s="417"/>
      <c r="W88" s="417"/>
      <c r="X88" s="417"/>
      <c r="Y88" s="417"/>
      <c r="Z88" s="417"/>
      <c r="AA88" s="417"/>
      <c r="AB88" s="417"/>
      <c r="AC88" s="417"/>
      <c r="AD88" s="417"/>
      <c r="AE88" s="417"/>
      <c r="AF88" s="417"/>
      <c r="AG88" s="417"/>
    </row>
    <row r="89" spans="1:33" x14ac:dyDescent="0.2">
      <c r="A89" s="417"/>
      <c r="B89" s="417"/>
      <c r="C89" s="417"/>
      <c r="D89" s="417"/>
      <c r="E89" s="417"/>
      <c r="F89" s="417"/>
      <c r="G89" s="417"/>
      <c r="H89" s="417"/>
      <c r="I89" s="417"/>
      <c r="J89" s="417"/>
      <c r="K89" s="417"/>
      <c r="L89" s="417"/>
      <c r="M89" s="417"/>
      <c r="N89" s="417"/>
      <c r="O89" s="417"/>
      <c r="P89" s="417"/>
      <c r="Q89" s="429"/>
      <c r="R89" s="429"/>
      <c r="S89" s="417"/>
      <c r="T89" s="417"/>
      <c r="U89" s="417"/>
      <c r="V89" s="417"/>
      <c r="W89" s="417"/>
      <c r="X89" s="417"/>
      <c r="Y89" s="417"/>
      <c r="Z89" s="417"/>
      <c r="AA89" s="417"/>
      <c r="AB89" s="417"/>
      <c r="AC89" s="417"/>
      <c r="AD89" s="417"/>
      <c r="AE89" s="417"/>
      <c r="AF89" s="417"/>
      <c r="AG89" s="417"/>
    </row>
    <row r="90" spans="1:33" x14ac:dyDescent="0.2">
      <c r="A90" s="417"/>
      <c r="B90" s="417"/>
      <c r="C90" s="417"/>
      <c r="D90" s="417"/>
      <c r="E90" s="417"/>
      <c r="F90" s="417"/>
      <c r="G90" s="417"/>
      <c r="H90" s="417"/>
      <c r="I90" s="417"/>
      <c r="J90" s="417"/>
      <c r="K90" s="417"/>
      <c r="L90" s="417"/>
      <c r="M90" s="417"/>
      <c r="N90" s="417"/>
      <c r="O90" s="417"/>
      <c r="P90" s="417"/>
      <c r="Q90" s="429"/>
      <c r="R90" s="429"/>
      <c r="S90" s="417"/>
      <c r="T90" s="417"/>
      <c r="U90" s="417"/>
      <c r="V90" s="417"/>
      <c r="W90" s="417"/>
      <c r="X90" s="417"/>
      <c r="Y90" s="417"/>
      <c r="Z90" s="417"/>
      <c r="AA90" s="417"/>
      <c r="AB90" s="417"/>
      <c r="AC90" s="417"/>
      <c r="AD90" s="417"/>
      <c r="AE90" s="417"/>
      <c r="AF90" s="417"/>
      <c r="AG90" s="417"/>
    </row>
    <row r="91" spans="1:33" x14ac:dyDescent="0.2">
      <c r="A91" s="417"/>
      <c r="B91" s="417"/>
      <c r="C91" s="417"/>
      <c r="D91" s="417"/>
      <c r="E91" s="417"/>
      <c r="F91" s="417"/>
      <c r="G91" s="417"/>
      <c r="H91" s="417"/>
      <c r="I91" s="417"/>
      <c r="J91" s="417"/>
      <c r="K91" s="417"/>
      <c r="L91" s="417"/>
      <c r="M91" s="417"/>
      <c r="N91" s="417"/>
      <c r="O91" s="417"/>
      <c r="P91" s="417"/>
      <c r="Q91" s="429"/>
      <c r="R91" s="429"/>
      <c r="S91" s="417"/>
      <c r="T91" s="417"/>
      <c r="U91" s="417"/>
      <c r="V91" s="417"/>
      <c r="W91" s="417"/>
      <c r="X91" s="417"/>
      <c r="Y91" s="417"/>
      <c r="Z91" s="417"/>
      <c r="AA91" s="417"/>
      <c r="AB91" s="417"/>
      <c r="AC91" s="417"/>
      <c r="AD91" s="417"/>
      <c r="AE91" s="417"/>
      <c r="AF91" s="417"/>
      <c r="AG91" s="417"/>
    </row>
    <row r="92" spans="1:33" x14ac:dyDescent="0.2">
      <c r="A92" s="417"/>
      <c r="B92" s="417"/>
      <c r="C92" s="417"/>
      <c r="D92" s="417"/>
      <c r="E92" s="417"/>
      <c r="F92" s="417"/>
      <c r="G92" s="417"/>
      <c r="H92" s="417"/>
      <c r="I92" s="417"/>
      <c r="J92" s="417"/>
      <c r="K92" s="417"/>
      <c r="L92" s="417"/>
      <c r="M92" s="417"/>
      <c r="N92" s="417"/>
      <c r="O92" s="417"/>
      <c r="P92" s="417"/>
      <c r="Q92" s="429"/>
      <c r="R92" s="429"/>
      <c r="S92" s="417"/>
      <c r="T92" s="417"/>
      <c r="U92" s="417"/>
      <c r="V92" s="417"/>
      <c r="W92" s="417"/>
      <c r="X92" s="417"/>
      <c r="Y92" s="417"/>
      <c r="Z92" s="417"/>
      <c r="AA92" s="417"/>
      <c r="AB92" s="417"/>
      <c r="AC92" s="417"/>
      <c r="AD92" s="417"/>
      <c r="AE92" s="417"/>
      <c r="AF92" s="417"/>
      <c r="AG92" s="417"/>
    </row>
    <row r="93" spans="1:33" x14ac:dyDescent="0.2">
      <c r="A93" s="417"/>
      <c r="B93" s="417"/>
      <c r="C93" s="417"/>
      <c r="D93" s="417"/>
      <c r="E93" s="417"/>
      <c r="F93" s="417"/>
      <c r="G93" s="417"/>
      <c r="H93" s="417"/>
      <c r="I93" s="417"/>
      <c r="J93" s="417"/>
      <c r="K93" s="417"/>
      <c r="L93" s="417"/>
      <c r="M93" s="417"/>
      <c r="N93" s="417"/>
      <c r="O93" s="417"/>
      <c r="P93" s="417"/>
      <c r="Q93" s="429"/>
      <c r="R93" s="429"/>
      <c r="S93" s="417"/>
      <c r="T93" s="417"/>
      <c r="U93" s="417"/>
      <c r="V93" s="417"/>
      <c r="W93" s="417"/>
      <c r="X93" s="417"/>
      <c r="Y93" s="417"/>
      <c r="Z93" s="417"/>
      <c r="AA93" s="417"/>
      <c r="AB93" s="417"/>
      <c r="AC93" s="417"/>
      <c r="AD93" s="417"/>
      <c r="AE93" s="417"/>
      <c r="AF93" s="417"/>
      <c r="AG93" s="417"/>
    </row>
    <row r="94" spans="1:33" x14ac:dyDescent="0.2">
      <c r="A94" s="417"/>
      <c r="B94" s="417"/>
      <c r="C94" s="417"/>
      <c r="D94" s="417"/>
      <c r="E94" s="417"/>
      <c r="F94" s="417"/>
      <c r="G94" s="417"/>
      <c r="H94" s="417"/>
      <c r="I94" s="417"/>
      <c r="J94" s="417"/>
      <c r="K94" s="417"/>
      <c r="L94" s="417"/>
      <c r="M94" s="417"/>
      <c r="N94" s="417"/>
      <c r="O94" s="417"/>
      <c r="P94" s="417"/>
      <c r="Q94" s="429"/>
      <c r="R94" s="429"/>
      <c r="S94" s="417"/>
      <c r="T94" s="417"/>
      <c r="U94" s="417"/>
      <c r="V94" s="417"/>
      <c r="W94" s="417"/>
      <c r="X94" s="417"/>
      <c r="Y94" s="417"/>
      <c r="Z94" s="417"/>
      <c r="AA94" s="417"/>
      <c r="AB94" s="417"/>
      <c r="AC94" s="417"/>
      <c r="AD94" s="417"/>
      <c r="AE94" s="417"/>
      <c r="AF94" s="417"/>
      <c r="AG94" s="417"/>
    </row>
    <row r="95" spans="1:33" x14ac:dyDescent="0.2">
      <c r="A95" s="417"/>
      <c r="B95" s="417"/>
      <c r="C95" s="417"/>
      <c r="D95" s="417"/>
      <c r="E95" s="417"/>
      <c r="F95" s="417"/>
      <c r="G95" s="417"/>
      <c r="H95" s="417"/>
      <c r="I95" s="417"/>
      <c r="J95" s="417"/>
      <c r="K95" s="417"/>
      <c r="L95" s="417"/>
      <c r="M95" s="417"/>
      <c r="N95" s="417"/>
      <c r="O95" s="417"/>
      <c r="P95" s="417"/>
      <c r="Q95" s="429"/>
      <c r="R95" s="429"/>
      <c r="S95" s="417"/>
      <c r="T95" s="417"/>
      <c r="U95" s="417"/>
      <c r="V95" s="417"/>
      <c r="W95" s="417"/>
      <c r="X95" s="417"/>
      <c r="Y95" s="417"/>
      <c r="Z95" s="417"/>
      <c r="AA95" s="417"/>
      <c r="AB95" s="417"/>
      <c r="AC95" s="417"/>
      <c r="AD95" s="417"/>
      <c r="AE95" s="417"/>
      <c r="AF95" s="417"/>
      <c r="AG95" s="417"/>
    </row>
    <row r="96" spans="1:33" x14ac:dyDescent="0.2">
      <c r="A96" s="417"/>
      <c r="B96" s="417"/>
      <c r="C96" s="417"/>
      <c r="D96" s="417"/>
      <c r="E96" s="417"/>
      <c r="F96" s="417"/>
      <c r="G96" s="417"/>
      <c r="H96" s="417"/>
      <c r="I96" s="417"/>
      <c r="J96" s="417"/>
      <c r="K96" s="417"/>
      <c r="L96" s="417"/>
      <c r="M96" s="417"/>
      <c r="N96" s="417"/>
      <c r="O96" s="417"/>
      <c r="P96" s="417"/>
      <c r="Q96" s="429"/>
      <c r="R96" s="429"/>
      <c r="S96" s="417"/>
      <c r="T96" s="417"/>
      <c r="U96" s="417"/>
      <c r="V96" s="417"/>
      <c r="W96" s="417"/>
      <c r="X96" s="417"/>
      <c r="Y96" s="417"/>
      <c r="Z96" s="417"/>
      <c r="AA96" s="417"/>
      <c r="AB96" s="417"/>
      <c r="AC96" s="417"/>
      <c r="AD96" s="417"/>
      <c r="AE96" s="417"/>
      <c r="AF96" s="417"/>
      <c r="AG96" s="417"/>
    </row>
    <row r="97" spans="1:33" x14ac:dyDescent="0.2">
      <c r="A97" s="417"/>
      <c r="B97" s="417"/>
      <c r="C97" s="417"/>
      <c r="D97" s="417"/>
      <c r="E97" s="417"/>
      <c r="F97" s="417"/>
      <c r="G97" s="417"/>
      <c r="H97" s="417"/>
      <c r="I97" s="417"/>
      <c r="J97" s="417"/>
      <c r="K97" s="417"/>
      <c r="L97" s="417"/>
      <c r="M97" s="417"/>
      <c r="N97" s="417"/>
      <c r="O97" s="417"/>
      <c r="P97" s="417"/>
      <c r="Q97" s="429"/>
      <c r="R97" s="429"/>
      <c r="S97" s="417"/>
      <c r="T97" s="417"/>
      <c r="U97" s="417"/>
      <c r="V97" s="417"/>
      <c r="W97" s="417"/>
      <c r="X97" s="417"/>
      <c r="Y97" s="417"/>
      <c r="Z97" s="417"/>
      <c r="AA97" s="417"/>
      <c r="AB97" s="417"/>
      <c r="AC97" s="417"/>
      <c r="AD97" s="417"/>
      <c r="AE97" s="417"/>
      <c r="AF97" s="417"/>
      <c r="AG97" s="417"/>
    </row>
    <row r="98" spans="1:33" x14ac:dyDescent="0.2">
      <c r="A98" s="417"/>
      <c r="B98" s="417"/>
      <c r="C98" s="417"/>
      <c r="D98" s="417"/>
      <c r="E98" s="417"/>
      <c r="F98" s="417"/>
      <c r="G98" s="417"/>
      <c r="H98" s="417"/>
      <c r="I98" s="417"/>
      <c r="J98" s="417"/>
      <c r="K98" s="417"/>
      <c r="L98" s="417"/>
      <c r="M98" s="417"/>
      <c r="N98" s="417"/>
      <c r="O98" s="417"/>
      <c r="P98" s="417"/>
      <c r="Q98" s="429"/>
      <c r="R98" s="429"/>
      <c r="S98" s="417"/>
      <c r="T98" s="417"/>
      <c r="U98" s="417"/>
      <c r="V98" s="417"/>
      <c r="W98" s="417"/>
      <c r="X98" s="417"/>
      <c r="Y98" s="417"/>
      <c r="Z98" s="417"/>
      <c r="AA98" s="417"/>
      <c r="AB98" s="417"/>
      <c r="AC98" s="417"/>
      <c r="AD98" s="417"/>
      <c r="AE98" s="417"/>
      <c r="AF98" s="417"/>
      <c r="AG98" s="417"/>
    </row>
    <row r="99" spans="1:33" x14ac:dyDescent="0.2">
      <c r="A99" s="417"/>
      <c r="B99" s="417"/>
      <c r="C99" s="417"/>
      <c r="D99" s="417"/>
      <c r="E99" s="417"/>
      <c r="F99" s="417"/>
      <c r="G99" s="417"/>
      <c r="H99" s="417"/>
      <c r="I99" s="417"/>
      <c r="J99" s="417"/>
      <c r="K99" s="417"/>
      <c r="L99" s="417"/>
      <c r="M99" s="417"/>
      <c r="N99" s="417"/>
      <c r="O99" s="417"/>
      <c r="P99" s="417"/>
      <c r="Q99" s="429"/>
      <c r="R99" s="429"/>
      <c r="S99" s="417"/>
      <c r="T99" s="417"/>
      <c r="U99" s="417"/>
      <c r="V99" s="417"/>
      <c r="W99" s="417"/>
      <c r="X99" s="417"/>
      <c r="Y99" s="417"/>
      <c r="Z99" s="417"/>
      <c r="AA99" s="417"/>
      <c r="AB99" s="417"/>
      <c r="AC99" s="417"/>
      <c r="AD99" s="417"/>
      <c r="AE99" s="417"/>
      <c r="AF99" s="417"/>
      <c r="AG99" s="417"/>
    </row>
    <row r="100" spans="1:33" x14ac:dyDescent="0.2">
      <c r="A100" s="417"/>
      <c r="B100" s="417"/>
      <c r="C100" s="417"/>
      <c r="D100" s="417"/>
      <c r="E100" s="417"/>
      <c r="F100" s="417"/>
      <c r="G100" s="417"/>
      <c r="H100" s="417"/>
      <c r="I100" s="417"/>
      <c r="J100" s="417"/>
      <c r="K100" s="417"/>
      <c r="L100" s="417"/>
      <c r="M100" s="417"/>
      <c r="N100" s="417"/>
      <c r="O100" s="417"/>
      <c r="P100" s="417"/>
      <c r="Q100" s="429"/>
      <c r="R100" s="429"/>
      <c r="S100" s="417"/>
      <c r="T100" s="417"/>
      <c r="U100" s="417"/>
      <c r="V100" s="417"/>
      <c r="W100" s="417"/>
      <c r="X100" s="417"/>
      <c r="Y100" s="417"/>
      <c r="Z100" s="417"/>
      <c r="AA100" s="417"/>
      <c r="AB100" s="417"/>
      <c r="AC100" s="417" t="s">
        <v>200</v>
      </c>
      <c r="AD100" s="417"/>
      <c r="AE100" s="417"/>
      <c r="AF100" s="417"/>
      <c r="AG100" s="417"/>
    </row>
  </sheetData>
  <sheetProtection selectLockedCells="1"/>
  <customSheetViews>
    <customSheetView guid="{68ABA936-E0C3-4F62-AA1D-4FD1F5462098}" showPageBreaks="1" showGridLines="0" showRowCol="0" fitToPage="1" printArea="1" view="pageBreakPreview">
      <selection activeCell="E8" sqref="E8"/>
      <pageMargins left="0.39370078740157483" right="0.39370078740157483" top="0.39370078740157483" bottom="0.39370078740157483" header="0" footer="0"/>
      <printOptions horizontalCentered="1"/>
      <pageSetup paperSize="9" scale="84" orientation="portrait" r:id="rId1"/>
    </customSheetView>
  </customSheetViews>
  <mergeCells count="104">
    <mergeCell ref="H8:P8"/>
    <mergeCell ref="D14:P14"/>
    <mergeCell ref="D16:P16"/>
    <mergeCell ref="C12:P12"/>
    <mergeCell ref="C3:D4"/>
    <mergeCell ref="E3:G4"/>
    <mergeCell ref="E18:G18"/>
    <mergeCell ref="C8:D8"/>
    <mergeCell ref="C7:E7"/>
    <mergeCell ref="C18:D18"/>
    <mergeCell ref="C10:D10"/>
    <mergeCell ref="E10:G10"/>
    <mergeCell ref="C5:G6"/>
    <mergeCell ref="D42:P43"/>
    <mergeCell ref="H39:K39"/>
    <mergeCell ref="T38:Z46"/>
    <mergeCell ref="C61:P61"/>
    <mergeCell ref="L52:M52"/>
    <mergeCell ref="L53:M53"/>
    <mergeCell ref="H56:K57"/>
    <mergeCell ref="H55:K55"/>
    <mergeCell ref="C59:P59"/>
    <mergeCell ref="L40:M40"/>
    <mergeCell ref="N40:P40"/>
    <mergeCell ref="C55:G57"/>
    <mergeCell ref="M56:P57"/>
    <mergeCell ref="M55:P55"/>
    <mergeCell ref="H52:K52"/>
    <mergeCell ref="H53:K53"/>
    <mergeCell ref="Q56:Q57"/>
    <mergeCell ref="C45:P45"/>
    <mergeCell ref="L51:M51"/>
    <mergeCell ref="C47:P47"/>
    <mergeCell ref="C48:E48"/>
    <mergeCell ref="L50:M50"/>
    <mergeCell ref="H51:K51"/>
    <mergeCell ref="H50:K50"/>
    <mergeCell ref="C40:D40"/>
    <mergeCell ref="L39:M39"/>
    <mergeCell ref="N39:P39"/>
    <mergeCell ref="H40:K40"/>
    <mergeCell ref="L37:M37"/>
    <mergeCell ref="C39:D39"/>
    <mergeCell ref="L30:M30"/>
    <mergeCell ref="N30:P30"/>
    <mergeCell ref="C33:D33"/>
    <mergeCell ref="C36:D36"/>
    <mergeCell ref="H36:K36"/>
    <mergeCell ref="L36:M36"/>
    <mergeCell ref="N36:P36"/>
    <mergeCell ref="C35:D35"/>
    <mergeCell ref="H33:K33"/>
    <mergeCell ref="L33:M33"/>
    <mergeCell ref="N33:P33"/>
    <mergeCell ref="N31:P31"/>
    <mergeCell ref="C32:D32"/>
    <mergeCell ref="H32:K32"/>
    <mergeCell ref="L32:M32"/>
    <mergeCell ref="N32:P32"/>
    <mergeCell ref="C20:E20"/>
    <mergeCell ref="N37:P37"/>
    <mergeCell ref="C38:D38"/>
    <mergeCell ref="H38:K38"/>
    <mergeCell ref="L38:M38"/>
    <mergeCell ref="N38:P38"/>
    <mergeCell ref="C28:D28"/>
    <mergeCell ref="H25:K25"/>
    <mergeCell ref="C25:D25"/>
    <mergeCell ref="C26:D26"/>
    <mergeCell ref="N25:P25"/>
    <mergeCell ref="H26:K26"/>
    <mergeCell ref="L26:M26"/>
    <mergeCell ref="N26:P26"/>
    <mergeCell ref="H21:K21"/>
    <mergeCell ref="H22:K22"/>
    <mergeCell ref="H23:K23"/>
    <mergeCell ref="H24:K24"/>
    <mergeCell ref="L25:M25"/>
    <mergeCell ref="C37:D37"/>
    <mergeCell ref="H37:K37"/>
    <mergeCell ref="S47:W47"/>
    <mergeCell ref="T10:X16"/>
    <mergeCell ref="T22:Y29"/>
    <mergeCell ref="L21:M21"/>
    <mergeCell ref="N29:P29"/>
    <mergeCell ref="C29:D29"/>
    <mergeCell ref="H29:K29"/>
    <mergeCell ref="L29:M29"/>
    <mergeCell ref="L22:M22"/>
    <mergeCell ref="L23:M23"/>
    <mergeCell ref="L24:M24"/>
    <mergeCell ref="N22:P22"/>
    <mergeCell ref="N23:P23"/>
    <mergeCell ref="N24:P24"/>
    <mergeCell ref="N21:P21"/>
    <mergeCell ref="C23:D23"/>
    <mergeCell ref="C24:D24"/>
    <mergeCell ref="C21:D21"/>
    <mergeCell ref="C22:D22"/>
    <mergeCell ref="C31:D31"/>
    <mergeCell ref="H31:K31"/>
    <mergeCell ref="L31:M31"/>
    <mergeCell ref="C30:D30"/>
    <mergeCell ref="H30:K30"/>
  </mergeCells>
  <conditionalFormatting sqref="E18">
    <cfRule type="expression" dxfId="238" priority="434" stopIfTrue="1">
      <formula>AND($E$8&gt;TODAY(),DAY(E18)=1)</formula>
    </cfRule>
  </conditionalFormatting>
  <conditionalFormatting sqref="G22">
    <cfRule type="expression" dxfId="237" priority="371">
      <formula>AND($G$22&lt;=40, $G$22&gt;0)</formula>
    </cfRule>
  </conditionalFormatting>
  <conditionalFormatting sqref="H56:K57">
    <cfRule type="expression" dxfId="236" priority="399">
      <formula>$H$56&lt;&gt;"bitte auswählen"</formula>
    </cfRule>
  </conditionalFormatting>
  <conditionalFormatting sqref="M56:P57">
    <cfRule type="expression" dxfId="235" priority="402">
      <formula>$M$56&lt;&gt;""</formula>
    </cfRule>
  </conditionalFormatting>
  <conditionalFormatting sqref="E22">
    <cfRule type="expression" dxfId="234" priority="376">
      <formula>$E$22&lt;&gt;"bitte auswählen"</formula>
    </cfRule>
    <cfRule type="expression" dxfId="233" priority="387">
      <formula>$N$22&gt;0</formula>
    </cfRule>
  </conditionalFormatting>
  <conditionalFormatting sqref="E22:K22">
    <cfRule type="expression" dxfId="232" priority="1578">
      <formula>$N$22&gt;0</formula>
    </cfRule>
  </conditionalFormatting>
  <conditionalFormatting sqref="E18:G18">
    <cfRule type="expression" dxfId="231" priority="369">
      <formula>$E$18&lt;&gt;"bitte auswählen"</formula>
    </cfRule>
  </conditionalFormatting>
  <conditionalFormatting sqref="L22:M22">
    <cfRule type="expression" dxfId="230" priority="388">
      <formula>$N$22&gt;0</formula>
    </cfRule>
  </conditionalFormatting>
  <conditionalFormatting sqref="E23:E26">
    <cfRule type="expression" dxfId="229" priority="44">
      <formula>AND(N23&gt;0,E23="bitte auswählen")</formula>
    </cfRule>
    <cfRule type="expression" dxfId="228" priority="45">
      <formula>E23&lt;&gt;"bitte auswählen"</formula>
    </cfRule>
  </conditionalFormatting>
  <conditionalFormatting sqref="F23:F26">
    <cfRule type="expression" dxfId="227" priority="40">
      <formula>F23&lt;&gt;"bitte auswählen"</formula>
    </cfRule>
    <cfRule type="expression" dxfId="226" priority="43">
      <formula>E23&lt;&gt;"bitte auswählen"</formula>
    </cfRule>
  </conditionalFormatting>
  <conditionalFormatting sqref="G23:G26">
    <cfRule type="expression" dxfId="225" priority="41">
      <formula>G23&lt;&gt;""</formula>
    </cfRule>
    <cfRule type="expression" dxfId="224" priority="42">
      <formula>E23&lt;&gt;"bitte auswählen"</formula>
    </cfRule>
  </conditionalFormatting>
  <conditionalFormatting sqref="H23:K26">
    <cfRule type="expression" dxfId="223" priority="37">
      <formula>H23&lt;&gt;""</formula>
    </cfRule>
    <cfRule type="expression" dxfId="222" priority="38">
      <formula>G23&lt;&gt;""</formula>
    </cfRule>
  </conditionalFormatting>
  <conditionalFormatting sqref="L23:M26">
    <cfRule type="expression" dxfId="221" priority="34">
      <formula>L23&lt;&gt;""</formula>
    </cfRule>
    <cfRule type="expression" dxfId="220" priority="35">
      <formula>H23&lt;&gt;""</formula>
    </cfRule>
  </conditionalFormatting>
  <conditionalFormatting sqref="G29:G33">
    <cfRule type="expression" dxfId="219" priority="31">
      <formula>G29&lt;&gt;""</formula>
    </cfRule>
    <cfRule type="expression" dxfId="218" priority="32">
      <formula>E29&lt;&gt;""</formula>
    </cfRule>
  </conditionalFormatting>
  <conditionalFormatting sqref="H29:K33">
    <cfRule type="expression" dxfId="217" priority="29">
      <formula>H29&lt;&gt;""</formula>
    </cfRule>
    <cfRule type="expression" dxfId="216" priority="30">
      <formula>G29&lt;&gt;""</formula>
    </cfRule>
  </conditionalFormatting>
  <conditionalFormatting sqref="L29:M33">
    <cfRule type="expression" dxfId="215" priority="26">
      <formula>L29&lt;&gt;""</formula>
    </cfRule>
    <cfRule type="expression" dxfId="214" priority="27">
      <formula>H29&lt;&gt;""</formula>
    </cfRule>
  </conditionalFormatting>
  <conditionalFormatting sqref="F36:F40">
    <cfRule type="expression" dxfId="213" priority="24">
      <formula>F36&lt;&gt;"bitte auswählen"</formula>
    </cfRule>
    <cfRule type="expression" dxfId="212" priority="51">
      <formula>E36&lt;&gt;""</formula>
    </cfRule>
  </conditionalFormatting>
  <conditionalFormatting sqref="G36:G40">
    <cfRule type="expression" dxfId="211" priority="20">
      <formula>G36&lt;&gt;""</formula>
    </cfRule>
    <cfRule type="expression" dxfId="210" priority="23">
      <formula>E36&lt;&gt;""</formula>
    </cfRule>
  </conditionalFormatting>
  <conditionalFormatting sqref="L36:M40">
    <cfRule type="expression" dxfId="209" priority="15">
      <formula>L36&lt;&gt;""</formula>
    </cfRule>
    <cfRule type="expression" dxfId="208" priority="19">
      <formula>H36&lt;&gt;""</formula>
    </cfRule>
  </conditionalFormatting>
  <conditionalFormatting sqref="H36:K40">
    <cfRule type="expression" dxfId="207" priority="12">
      <formula>H36&lt;&gt;""</formula>
    </cfRule>
    <cfRule type="expression" dxfId="206" priority="13">
      <formula>G36&lt;&gt;""</formula>
    </cfRule>
  </conditionalFormatting>
  <dataValidations xWindow="814" yWindow="421" count="14">
    <dataValidation type="whole" allowBlank="1" showInputMessage="1" showErrorMessage="1" errorTitle="Fehler" error="Ungültige Eingabe. Maximal 40 Wochenstunden." sqref="G27 G44 G34 G41">
      <formula1>0</formula1>
      <formula2>40</formula2>
    </dataValidation>
    <dataValidation allowBlank="1" errorTitle="Achtung" error="Ein Jahr hat 12 Monate!" sqref="E51:G51"/>
    <dataValidation type="decimal" operator="greaterThan" allowBlank="1" showInputMessage="1" showErrorMessage="1" promptTitle="Hinweis" prompt="Sonstige tarifliche Ansprüche wie Leistungsentgelt, Jahressonder-zahlungen gem. § 20 TVöD, sonstige Zulagen, eventuelle tarifliche Einmalzahlungen etc. " sqref="L27:M28 L34:M35">
      <formula1>0</formula1>
    </dataValidation>
    <dataValidation type="decimal" operator="greaterThan" allowBlank="1" showInputMessage="1" showErrorMessage="1" prompt="Brutto Monatsgehalt" sqref="H34:H35 J27:K28 I27 H27:H28 J34:K35 I34">
      <formula1>0</formula1>
    </dataValidation>
    <dataValidation operator="equal" allowBlank="1" errorTitle="Achtung:" error="Der Dienstantritt muss nach dem heutigen Datum und spätestens 12 Monate nach Antragstellung liegen. Der Dienstantritt ist immer der Monatserste." promptTitle="Hinweis" prompt="Bitte planen Sie den Dienstantritt frühestens 5 Monate nach Antragstellung ein. Bitte berücksichtigen Sie ausreichend Zeit für ein Stellenbesetzungsverfahren. Der Dienstantritt ist immer der Monatserste." sqref="E8"/>
    <dataValidation type="decimal" operator="greaterThan" allowBlank="1" showInputMessage="1" showErrorMessage="1" prompt="Arbeitgeber- brutto Monatsgehalt" sqref="H29:K33 H22:K26 H36:K40">
      <formula1>0</formula1>
    </dataValidation>
    <dataValidation operator="equal" allowBlank="1" showInputMessage="1" showErrorMessage="1" errorTitle="Achtung:" error="Der Dienstantritt muss nach dem heutigen Datum und spätestens 12 Monate nach Antragstellung liegen. Der Dienstantritt ist immer der Monatserste." sqref="E11 E9 E13"/>
    <dataValidation type="textLength" operator="lessThan" allowBlank="1" showInputMessage="1" showErrorMessage="1" errorTitle="Achtung:" error="Bitte maximal 20 Zeichen eingeben" sqref="M56:P57">
      <formula1>20</formula1>
    </dataValidation>
    <dataValidation allowBlank="1" showInputMessage="1" showErrorMessage="1" promptTitle="Hinweis:" prompt="Die beantragte Entgeldgruppe (EG) muss sich aus dem fachlich-inhaltlichen Anforderungsprofil des Klimaschutzmanagers ergeben. Die beantragte EG spigelt die Anforderungen an die Qualifikationen des Bewerbers wieder." sqref="E28:G28 I28 E35:G35 I35"/>
    <dataValidation type="list" allowBlank="1" showInputMessage="1" showErrorMessage="1" sqref="F34">
      <formula1>IF($H$29=2,$J$26:$J$32,$J$26:$J$28)</formula1>
    </dataValidation>
    <dataValidation type="decimal" operator="greaterThanOrEqual" allowBlank="1" showInputMessage="1" showErrorMessage="1" promptTitle="Hinweis" prompt="Bitte tragen Sie hier sonstige tarifliche Ansprüche wie Leistungsentgelt, Jahressonder-zahlungen gem. § 20 TVöD, sonstige Zulagen, eventuelle tarifliche Einmalzahlungen etc. ein" sqref="L22:M26">
      <formula1>0</formula1>
    </dataValidation>
    <dataValidation type="decimal" operator="greaterThanOrEqual" allowBlank="1" showInputMessage="1" showErrorMessage="1" promptTitle="Hinweis" prompt="Sonstige tarifliche Ansprüche wie Leistungsentgelt, Jahressonder-zahlungen gem. § 20 TVöD, sonstige Zulagen, eventuelle tarifliche Einmalzahlungen etc. " sqref="L29:M33 L36:M40">
      <formula1>0</formula1>
    </dataValidation>
    <dataValidation type="decimal" allowBlank="1" showInputMessage="1" showErrorMessage="1" errorTitle="Fehler" error="Ungültige Eingabe. Maximal 40 Wochenstunden." sqref="G29:G33 G22:G26 G36:G40">
      <formula1>0</formula1>
      <formula2>40</formula2>
    </dataValidation>
    <dataValidation allowBlank="1" showInputMessage="1" showErrorMessage="1" promptTitle="Hinweis:" prompt="Die beantragte Entgeltgruppe (EG) muss sich aus dem fachlich-inhaltlichen Anforderungsprofil des Klimaschutzmanagers ergeben. Die beantragte EG spiegelt die Anforderungen an die Qualifikationen des Bewerbers wieder." sqref="E36:E40"/>
  </dataValidations>
  <printOptions horizontalCentered="1"/>
  <pageMargins left="0" right="0" top="0" bottom="0" header="0" footer="0"/>
  <pageSetup paperSize="9" scale="83" orientation="portrait" r:id="rId2"/>
  <ignoredErrors>
    <ignoredError sqref="C48" unlocked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6203" r:id="rId5" name="Check Box 59">
              <controlPr defaultSize="0" autoFill="0" autoLine="0" autoPict="0">
                <anchor moveWithCells="1">
                  <from>
                    <xdr:col>2</xdr:col>
                    <xdr:colOff>171450</xdr:colOff>
                    <xdr:row>41</xdr:row>
                    <xdr:rowOff>114300</xdr:rowOff>
                  </from>
                  <to>
                    <xdr:col>2</xdr:col>
                    <xdr:colOff>352425</xdr:colOff>
                    <xdr:row>42</xdr:row>
                    <xdr:rowOff>66675</xdr:rowOff>
                  </to>
                </anchor>
              </controlPr>
            </control>
          </mc:Choice>
        </mc:AlternateContent>
        <mc:AlternateContent xmlns:mc="http://schemas.openxmlformats.org/markup-compatibility/2006">
          <mc:Choice Requires="x14">
            <control shapeId="6204" r:id="rId6" name="Check Box 60">
              <controlPr defaultSize="0" autoFill="0" autoLine="0" autoPict="0">
                <anchor moveWithCells="1">
                  <from>
                    <xdr:col>2</xdr:col>
                    <xdr:colOff>180975</xdr:colOff>
                    <xdr:row>13</xdr:row>
                    <xdr:rowOff>161925</xdr:rowOff>
                  </from>
                  <to>
                    <xdr:col>2</xdr:col>
                    <xdr:colOff>361950</xdr:colOff>
                    <xdr:row>13</xdr:row>
                    <xdr:rowOff>323850</xdr:rowOff>
                  </to>
                </anchor>
              </controlPr>
            </control>
          </mc:Choice>
        </mc:AlternateContent>
        <mc:AlternateContent xmlns:mc="http://schemas.openxmlformats.org/markup-compatibility/2006">
          <mc:Choice Requires="x14">
            <control shapeId="6205" r:id="rId7" name="Check Box 61">
              <controlPr defaultSize="0" autoFill="0" autoLine="0" autoPict="0">
                <anchor moveWithCells="1">
                  <from>
                    <xdr:col>2</xdr:col>
                    <xdr:colOff>180975</xdr:colOff>
                    <xdr:row>15</xdr:row>
                    <xdr:rowOff>152400</xdr:rowOff>
                  </from>
                  <to>
                    <xdr:col>2</xdr:col>
                    <xdr:colOff>361950</xdr:colOff>
                    <xdr:row>15</xdr:row>
                    <xdr:rowOff>323850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03" id="{3171535F-9B43-44B5-8E63-0943365039AF}">
            <xm:f>AND(menu!$C$20=0, $H$22&gt;0)</xm:f>
            <x14:dxf>
              <fill>
                <patternFill>
                  <bgColor rgb="FFEBF1DE"/>
                </patternFill>
              </fill>
            </x14:dxf>
          </x14:cfRule>
          <xm:sqref>H22:K22</xm:sqref>
        </x14:conditionalFormatting>
        <x14:conditionalFormatting xmlns:xm="http://schemas.microsoft.com/office/excel/2006/main">
          <x14:cfRule type="expression" priority="427" id="{9EE531CF-4357-4A30-BA0F-4979870E3FDA}">
            <xm:f>AND($L$22&gt;0,menu!$C$21=0)</xm:f>
            <x14:dxf>
              <fill>
                <patternFill>
                  <bgColor rgb="FFEBF1DE"/>
                </patternFill>
              </fill>
            </x14:dxf>
          </x14:cfRule>
          <xm:sqref>L22:M22</xm:sqref>
        </x14:conditionalFormatting>
        <x14:conditionalFormatting xmlns:xm="http://schemas.microsoft.com/office/excel/2006/main">
          <x14:cfRule type="expression" priority="78" id="{922D8CBA-4525-49A6-8192-2BA8058FA785}">
            <xm:f>menu!$C$21=1</xm:f>
            <x14:dxf>
              <fill>
                <patternFill>
                  <bgColor rgb="FFE3B5A2"/>
                </patternFill>
              </fill>
            </x14:dxf>
          </x14:cfRule>
          <xm:sqref>L22</xm:sqref>
        </x14:conditionalFormatting>
        <x14:conditionalFormatting xmlns:xm="http://schemas.microsoft.com/office/excel/2006/main">
          <x14:cfRule type="expression" priority="235" id="{BD9123E6-790A-4C74-873F-32FD53CED95D}">
            <xm:f>menu!$U$4=FALSE</xm:f>
            <x14:dxf>
              <font>
                <color theme="0"/>
              </font>
              <fill>
                <patternFill>
                  <fgColor theme="0"/>
                  <bgColor theme="0"/>
                </patternFill>
              </fill>
              <border>
                <left/>
                <right/>
                <top/>
                <bottom/>
                <vertical/>
                <horizontal/>
              </border>
            </x14:dxf>
          </x14:cfRule>
          <xm:sqref>C59:P61 Q28 Q35 C34:Q34 C35:E35 N29:Q33 C28:F28 C41:Q41 C11:Q11 Q12 C18:Q22 C10:D10 H10:Q10 C13:Q13 C9:Q9 T38 AA38:AG42 C27:Q27 C23:D26 C29:D33 C36:D40 N36:Q40 N23:Q26 Q14:Q16 C44:Q58 C42:P43 C7:H8 L3:R7 H6</xm:sqref>
        </x14:conditionalFormatting>
        <x14:conditionalFormatting xmlns:xm="http://schemas.microsoft.com/office/excel/2006/main">
          <x14:cfRule type="iconSet" priority="368" id="{AD4D5073-CB7E-42AF-AEB1-4992C858D830}">
            <x14:iconSet iconSet="3Symbols2" showValue="0" custom="1">
              <x14:cfvo type="percent">
                <xm:f>0</xm:f>
              </x14:cfvo>
              <x14:cfvo type="num" gte="0">
                <xm:f>-1</xm:f>
              </x14:cfvo>
              <x14:cfvo type="num">
                <xm:f>0</xm:f>
              </x14:cfvo>
              <x14:cfIcon iconSet="3Symbols2" iconId="2"/>
              <x14:cfIcon iconSet="3Symbols2" iconId="1"/>
              <x14:cfIcon iconSet="3Symbols2" iconId="0"/>
            </x14:iconSet>
          </x14:cfRule>
          <xm:sqref>Q10</xm:sqref>
        </x14:conditionalFormatting>
        <x14:conditionalFormatting xmlns:xm="http://schemas.microsoft.com/office/excel/2006/main">
          <x14:cfRule type="iconSet" priority="367" id="{FE8482E4-5517-4E7A-9F0D-5212F02AB14A}">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Q18</xm:sqref>
        </x14:conditionalFormatting>
        <x14:conditionalFormatting xmlns:xm="http://schemas.microsoft.com/office/excel/2006/main">
          <x14:cfRule type="iconSet" priority="366" id="{BCD0F097-9C2C-4FFB-941F-CB36FF194CB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Q10</xm:sqref>
        </x14:conditionalFormatting>
        <x14:conditionalFormatting xmlns:xm="http://schemas.microsoft.com/office/excel/2006/main">
          <x14:cfRule type="iconSet" priority="365" id="{CED1899C-A06A-4A0D-A1BB-A566296D28A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Q22</xm:sqref>
        </x14:conditionalFormatting>
        <x14:conditionalFormatting xmlns:xm="http://schemas.microsoft.com/office/excel/2006/main">
          <x14:cfRule type="iconSet" priority="364" id="{E0900EEE-CA8B-44FE-8EA3-37AF3D70635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Q23:Q26</xm:sqref>
        </x14:conditionalFormatting>
        <x14:conditionalFormatting xmlns:xm="http://schemas.microsoft.com/office/excel/2006/main">
          <x14:cfRule type="iconSet" priority="363" id="{F3001C45-5BA1-42EC-9C67-95D4416B618E}">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Q24:Q40</xm:sqref>
        </x14:conditionalFormatting>
        <x14:conditionalFormatting xmlns:xm="http://schemas.microsoft.com/office/excel/2006/main">
          <x14:cfRule type="expression" priority="362" id="{D0E5AC34-E2D0-4A75-8DAA-9260C57C05C7}">
            <xm:f>menu!$U$4=FALSE</xm:f>
            <x14:dxf>
              <font>
                <color theme="0"/>
              </font>
              <fill>
                <patternFill>
                  <fgColor theme="0"/>
                  <bgColor theme="0"/>
                </patternFill>
              </fill>
              <border>
                <left/>
                <right/>
                <top/>
                <bottom/>
                <vertical/>
                <horizontal/>
              </border>
            </x14:dxf>
          </x14:cfRule>
          <xm:sqref>Q56</xm:sqref>
        </x14:conditionalFormatting>
        <x14:conditionalFormatting xmlns:xm="http://schemas.microsoft.com/office/excel/2006/main">
          <x14:cfRule type="iconSet" priority="361" id="{6B6A2A57-1DDD-47BB-9E08-AABF3E38502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Q56</xm:sqref>
        </x14:conditionalFormatting>
        <x14:conditionalFormatting xmlns:xm="http://schemas.microsoft.com/office/excel/2006/main">
          <x14:cfRule type="iconSet" priority="360" id="{38A95601-86FA-4591-8565-23EA8A4D3D6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Q24:Q40</xm:sqref>
        </x14:conditionalFormatting>
        <x14:conditionalFormatting xmlns:xm="http://schemas.microsoft.com/office/excel/2006/main">
          <x14:cfRule type="iconSet" priority="359" id="{30732AC9-AD88-4F05-969B-2D73EF192F2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Q22:Q26</xm:sqref>
        </x14:conditionalFormatting>
        <x14:conditionalFormatting xmlns:xm="http://schemas.microsoft.com/office/excel/2006/main">
          <x14:cfRule type="expression" priority="430" id="{8D7E839C-99ED-43F7-9ABD-6C3E7D4D03DF}">
            <xm:f>AND(menu!$I$21&gt;0,$F$22&lt;&gt;"bitte auswählen")</xm:f>
            <x14:dxf>
              <font>
                <color theme="1"/>
              </font>
              <fill>
                <patternFill>
                  <bgColor rgb="FFEBF1DE"/>
                </patternFill>
              </fill>
            </x14:dxf>
          </x14:cfRule>
          <x14:cfRule type="expression" priority="1577" id="{92153068-7055-47C5-A438-6892350F9711}">
            <xm:f>(AND(menu!$I$21=2,$F$22&lt;&gt;"bitte auswählen"))</xm:f>
            <x14:dxf>
              <font>
                <color theme="1"/>
              </font>
              <fill>
                <patternFill>
                  <bgColor rgb="FFEBF1DE"/>
                </patternFill>
              </fill>
            </x14:dxf>
          </x14:cfRule>
          <xm:sqref>F22</xm:sqref>
        </x14:conditionalFormatting>
        <x14:conditionalFormatting xmlns:xm="http://schemas.microsoft.com/office/excel/2006/main">
          <x14:cfRule type="expression" priority="1617" id="{DA6CA15B-CD21-4A8B-8144-B9932D8EDA50}">
            <xm:f>OR($H$56="TVöD",$H$56=menu!$Q$18,$H$56=menu!$Q$19,$H$56=menu!$Q$21)</xm:f>
            <x14:dxf>
              <font>
                <color theme="0"/>
              </font>
              <fill>
                <patternFill>
                  <bgColor theme="0"/>
                </patternFill>
              </fill>
              <border>
                <left style="thin">
                  <color theme="0"/>
                </left>
                <right style="thin">
                  <color theme="0"/>
                </right>
                <top style="thin">
                  <color theme="0"/>
                </top>
                <bottom style="thin">
                  <color theme="0"/>
                </bottom>
                <vertical/>
                <horizontal/>
              </border>
            </x14:dxf>
          </x14:cfRule>
          <xm:sqref>M55:P57</xm:sqref>
        </x14:conditionalFormatting>
        <x14:conditionalFormatting xmlns:xm="http://schemas.microsoft.com/office/excel/2006/main">
          <x14:cfRule type="iconSet" priority="286" id="{0BE5CD7D-9972-482B-9267-F222F97F1BF8}">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Q29</xm:sqref>
        </x14:conditionalFormatting>
        <x14:conditionalFormatting xmlns:xm="http://schemas.microsoft.com/office/excel/2006/main">
          <x14:cfRule type="iconSet" priority="285" id="{8842EE89-AC9D-483B-A78C-7A611B2F142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Q29:Q33</xm:sqref>
        </x14:conditionalFormatting>
        <x14:conditionalFormatting xmlns:xm="http://schemas.microsoft.com/office/excel/2006/main">
          <x14:cfRule type="iconSet" priority="284" id="{BE4EF60E-C8D5-4051-82C5-B317AFACA2E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Q30:Q33</xm:sqref>
        </x14:conditionalFormatting>
        <x14:conditionalFormatting xmlns:xm="http://schemas.microsoft.com/office/excel/2006/main">
          <x14:cfRule type="iconSet" priority="283" id="{C05B1222-1BF0-4CA9-AB4F-28137D31FC0E}">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Q36</xm:sqref>
        </x14:conditionalFormatting>
        <x14:conditionalFormatting xmlns:xm="http://schemas.microsoft.com/office/excel/2006/main">
          <x14:cfRule type="iconSet" priority="282" id="{5C5CAD35-EEFF-4FA8-ABE6-9A12BAFAE4D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Q36:Q40</xm:sqref>
        </x14:conditionalFormatting>
        <x14:conditionalFormatting xmlns:xm="http://schemas.microsoft.com/office/excel/2006/main">
          <x14:cfRule type="iconSet" priority="281" id="{5509DF07-80B1-4C25-94E9-9FF1384DAB0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Q37:Q40</xm:sqref>
        </x14:conditionalFormatting>
        <x14:conditionalFormatting xmlns:xm="http://schemas.microsoft.com/office/excel/2006/main">
          <x14:cfRule type="expression" priority="81" id="{C76E1DFF-F062-42EB-A256-D2EB1F8878FB}">
            <xm:f>menu!$B$44=TRUE</xm:f>
            <x14:dxf>
              <fill>
                <patternFill patternType="solid">
                  <fgColor rgb="FFEBF1DE"/>
                  <bgColor theme="6" tint="0.79998168889431442"/>
                </patternFill>
              </fill>
            </x14:dxf>
          </x14:cfRule>
          <xm:sqref>C42:P43</xm:sqref>
        </x14:conditionalFormatting>
        <x14:conditionalFormatting xmlns:xm="http://schemas.microsoft.com/office/excel/2006/main">
          <x14:cfRule type="expression" priority="10" id="{BEE02759-EB68-4513-B51D-56F7127EB596}">
            <xm:f>menu!$I$47&lt;3</xm:f>
            <x14:dxf>
              <fill>
                <patternFill patternType="lightDown">
                  <fgColor theme="1" tint="0.499984740745262"/>
                  <bgColor theme="0"/>
                </patternFill>
              </fill>
            </x14:dxf>
          </x14:cfRule>
          <xm:sqref>C36:P40 C35 C35</xm:sqref>
        </x14:conditionalFormatting>
        <x14:conditionalFormatting xmlns:xm="http://schemas.microsoft.com/office/excel/2006/main">
          <x14:cfRule type="expression" priority="76" id="{4538B4B1-5724-41AC-A4D0-F8C043A2E85C}">
            <xm:f>AND(L22&lt;&gt;"",menu!$C$21=0, $H$22&gt;0)</xm:f>
            <x14:dxf>
              <fill>
                <patternFill>
                  <bgColor rgb="FFEBF1DE"/>
                </patternFill>
              </fill>
            </x14:dxf>
          </x14:cfRule>
          <xm:sqref>L22:M22</xm:sqref>
        </x14:conditionalFormatting>
        <x14:conditionalFormatting xmlns:xm="http://schemas.microsoft.com/office/excel/2006/main">
          <x14:cfRule type="expression" priority="77" id="{306B51EE-AA43-490E-94DE-BA05849010F7}">
            <xm:f>AND(menu!$I$21&gt;0,$G$51&gt;0)</xm:f>
            <x14:dxf>
              <fill>
                <patternFill>
                  <bgColor rgb="FFE3B5A2"/>
                </patternFill>
              </fill>
            </x14:dxf>
          </x14:cfRule>
          <xm:sqref>L22:M22</xm:sqref>
        </x14:conditionalFormatting>
        <x14:conditionalFormatting xmlns:xm="http://schemas.microsoft.com/office/excel/2006/main">
          <x14:cfRule type="expression" priority="60" id="{B6D49DD5-08B6-43EC-8A10-808599284085}">
            <xm:f>menu!$U$4=FALSE</xm:f>
            <x14:dxf>
              <font>
                <color theme="0"/>
              </font>
              <fill>
                <patternFill>
                  <fgColor theme="0"/>
                  <bgColor theme="0"/>
                </patternFill>
              </fill>
              <border>
                <left/>
                <right/>
                <top/>
                <bottom/>
                <vertical/>
                <horizontal/>
              </border>
            </x14:dxf>
          </x14:cfRule>
          <xm:sqref>C14:P14</xm:sqref>
        </x14:conditionalFormatting>
        <x14:conditionalFormatting xmlns:xm="http://schemas.microsoft.com/office/excel/2006/main">
          <x14:cfRule type="expression" priority="59" id="{7ED4FEBC-FEA8-4511-8E23-D76C7A49DB6C}">
            <xm:f>menu!$B$45=TRUE</xm:f>
            <x14:dxf>
              <fill>
                <patternFill patternType="solid">
                  <fgColor rgb="FFEBF1DE"/>
                  <bgColor theme="6" tint="0.79998168889431442"/>
                </patternFill>
              </fill>
            </x14:dxf>
          </x14:cfRule>
          <xm:sqref>C14:P14</xm:sqref>
        </x14:conditionalFormatting>
        <x14:conditionalFormatting xmlns:xm="http://schemas.microsoft.com/office/excel/2006/main">
          <x14:cfRule type="expression" priority="58" id="{5818D7D2-7E80-44A1-AD15-A62615C7012D}">
            <xm:f>menu!$U$4=FALSE</xm:f>
            <x14:dxf>
              <font>
                <color theme="0"/>
              </font>
              <fill>
                <patternFill>
                  <fgColor theme="0"/>
                  <bgColor theme="0"/>
                </patternFill>
              </fill>
              <border>
                <left/>
                <right/>
                <top/>
                <bottom/>
                <vertical/>
                <horizontal/>
              </border>
            </x14:dxf>
          </x14:cfRule>
          <xm:sqref>C16:P16</xm:sqref>
        </x14:conditionalFormatting>
        <x14:conditionalFormatting xmlns:xm="http://schemas.microsoft.com/office/excel/2006/main">
          <x14:cfRule type="expression" priority="57" id="{BA93BE3F-21F8-491F-999F-2C01E1243C74}">
            <xm:f>menu!$B$46=TRUE</xm:f>
            <x14:dxf>
              <fill>
                <patternFill patternType="solid">
                  <fgColor rgb="FFEBF1DE"/>
                  <bgColor theme="6" tint="0.79998168889431442"/>
                </patternFill>
              </fill>
            </x14:dxf>
          </x14:cfRule>
          <xm:sqref>C16:P16</xm:sqref>
        </x14:conditionalFormatting>
        <x14:conditionalFormatting xmlns:xm="http://schemas.microsoft.com/office/excel/2006/main">
          <x14:cfRule type="iconSet" priority="1953" id="{50D7EF6C-09FE-48BD-9783-DCC8EAB80C20}">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Q12</xm:sqref>
        </x14:conditionalFormatting>
        <x14:conditionalFormatting xmlns:xm="http://schemas.microsoft.com/office/excel/2006/main">
          <x14:cfRule type="expression" priority="47" id="{2EF805E1-4E5D-46A6-B636-9C4F28782B01}">
            <xm:f>$E$10&lt;&gt;menu!$A$124</xm:f>
            <x14:dxf>
              <font>
                <color theme="1"/>
              </font>
              <fill>
                <patternFill>
                  <bgColor rgb="FFEBF1DE"/>
                </patternFill>
              </fill>
            </x14:dxf>
          </x14:cfRule>
          <xm:sqref>E10:G10</xm:sqref>
        </x14:conditionalFormatting>
        <x14:conditionalFormatting xmlns:xm="http://schemas.microsoft.com/office/excel/2006/main">
          <x14:cfRule type="expression" priority="46" id="{E8E8D4A9-6E0A-49DF-A14D-0734ABDF7F8A}">
            <xm:f>menu!$U$4=FALSE</xm:f>
            <x14:dxf>
              <font>
                <color theme="0"/>
              </font>
              <fill>
                <patternFill>
                  <fgColor theme="0"/>
                  <bgColor theme="0"/>
                </patternFill>
              </fill>
              <border>
                <left/>
                <right/>
                <top/>
                <bottom/>
                <vertical/>
                <horizontal/>
              </border>
            </x14:dxf>
          </x14:cfRule>
          <xm:sqref>E10:G10</xm:sqref>
        </x14:conditionalFormatting>
        <x14:conditionalFormatting xmlns:xm="http://schemas.microsoft.com/office/excel/2006/main">
          <x14:cfRule type="expression" priority="36" id="{04B66D28-98C9-4DC5-BF4F-E6F6B5DF5A1F}">
            <xm:f>menu!B237=1</xm:f>
            <x14:dxf>
              <fill>
                <patternFill>
                  <bgColor rgb="FFE3B5A2"/>
                </patternFill>
              </fill>
            </x14:dxf>
          </x14:cfRule>
          <xm:sqref>H23:K26</xm:sqref>
        </x14:conditionalFormatting>
        <x14:conditionalFormatting xmlns:xm="http://schemas.microsoft.com/office/excel/2006/main">
          <x14:cfRule type="expression" priority="33" id="{7DABBFB5-3F07-498F-84F7-18C2C7810B7F}">
            <xm:f>menu!C237&gt;0</xm:f>
            <x14:dxf>
              <fill>
                <patternFill>
                  <bgColor rgb="FFE3B5A2"/>
                </patternFill>
              </fill>
            </x14:dxf>
          </x14:cfRule>
          <xm:sqref>L23:M26</xm:sqref>
        </x14:conditionalFormatting>
        <x14:conditionalFormatting xmlns:xm="http://schemas.microsoft.com/office/excel/2006/main">
          <x14:cfRule type="expression" priority="28" id="{2B409140-699C-4B21-ABA1-BAE3F25D957F}">
            <xm:f>menu!B242=1</xm:f>
            <x14:dxf>
              <fill>
                <patternFill>
                  <bgColor rgb="FFE3B5A2"/>
                </patternFill>
              </fill>
            </x14:dxf>
          </x14:cfRule>
          <xm:sqref>H29:K33</xm:sqref>
        </x14:conditionalFormatting>
        <x14:conditionalFormatting xmlns:xm="http://schemas.microsoft.com/office/excel/2006/main">
          <x14:cfRule type="expression" priority="25" id="{94569977-5237-4E30-A67F-343D3D4D3742}">
            <xm:f>menu!C242&gt;0</xm:f>
            <x14:dxf>
              <fill>
                <patternFill>
                  <bgColor rgb="FFE3B5A2"/>
                </patternFill>
              </fill>
            </x14:dxf>
          </x14:cfRule>
          <xm:sqref>L29:M33</xm:sqref>
        </x14:conditionalFormatting>
        <x14:conditionalFormatting xmlns:xm="http://schemas.microsoft.com/office/excel/2006/main">
          <x14:cfRule type="expression" priority="14" id="{5080C652-8AEE-49D9-B12B-4AF04835A355}">
            <xm:f>menu!C248&gt;0</xm:f>
            <x14:dxf>
              <fill>
                <patternFill>
                  <bgColor rgb="FFE3B5A2"/>
                </patternFill>
              </fill>
            </x14:dxf>
          </x14:cfRule>
          <xm:sqref>L36:M40</xm:sqref>
        </x14:conditionalFormatting>
        <x14:conditionalFormatting xmlns:xm="http://schemas.microsoft.com/office/excel/2006/main">
          <x14:cfRule type="expression" priority="11" id="{BCE345FE-597B-431A-83B0-5D1FEC97800F}">
            <xm:f>menu!B248=1</xm:f>
            <x14:dxf>
              <fill>
                <patternFill>
                  <bgColor rgb="FFE3B5A2"/>
                </patternFill>
              </fill>
            </x14:dxf>
          </x14:cfRule>
          <xm:sqref>H36:K40</xm:sqref>
        </x14:conditionalFormatting>
        <x14:conditionalFormatting xmlns:xm="http://schemas.microsoft.com/office/excel/2006/main">
          <x14:cfRule type="expression" priority="7" id="{781B8BC3-B2C6-4945-B1F7-D64A2D5F21EE}">
            <xm:f>menu!$I$47=1</xm:f>
            <x14:dxf>
              <fill>
                <patternFill patternType="lightDown">
                  <fgColor theme="1" tint="0.499984740745262"/>
                  <bgColor theme="0"/>
                </patternFill>
              </fill>
            </x14:dxf>
          </x14:cfRule>
          <xm:sqref>C29:P33 C28</xm:sqref>
        </x14:conditionalFormatting>
        <x14:conditionalFormatting xmlns:xm="http://schemas.microsoft.com/office/excel/2006/main">
          <x14:cfRule type="iconSet" priority="6" id="{E590B780-C61B-4875-AC8F-9B76BBC4D7C3}">
            <x14:iconSet iconSet="3Symbols2" showValue="0" custom="1">
              <x14:cfvo type="percent">
                <xm:f>0</xm:f>
              </x14:cfvo>
              <x14:cfvo type="num" gte="0">
                <xm:f>0</xm:f>
              </x14:cfvo>
              <x14:cfvo type="num">
                <xm:f>1</xm:f>
              </x14:cfvo>
              <x14:cfIcon iconSet="NoIcons" iconId="0"/>
              <x14:cfIcon iconSet="NoIcons" iconId="0"/>
              <x14:cfIcon iconSet="NoIcons" iconId="0"/>
            </x14:iconSet>
          </x14:cfRule>
          <xm:sqref>Q14</xm:sqref>
        </x14:conditionalFormatting>
        <x14:conditionalFormatting xmlns:xm="http://schemas.microsoft.com/office/excel/2006/main">
          <x14:cfRule type="iconSet" priority="4" id="{3C1943BC-70A4-4CD2-B1D6-B8936EEA9D39}">
            <x14:iconSet iconSet="3Symbols2" showValue="0" custom="1">
              <x14:cfvo type="percent">
                <xm:f>0</xm:f>
              </x14:cfvo>
              <x14:cfvo type="num" gte="0">
                <xm:f>0</xm:f>
              </x14:cfvo>
              <x14:cfvo type="num">
                <xm:f>1</xm:f>
              </x14:cfvo>
              <x14:cfIcon iconSet="NoIcons" iconId="0"/>
              <x14:cfIcon iconSet="NoIcons" iconId="0"/>
              <x14:cfIcon iconSet="NoIcons" iconId="0"/>
            </x14:iconSet>
          </x14:cfRule>
          <xm:sqref>Q16</xm:sqref>
        </x14:conditionalFormatting>
        <x14:conditionalFormatting xmlns:xm="http://schemas.microsoft.com/office/excel/2006/main">
          <x14:cfRule type="expression" priority="3" id="{79EEF3AF-0621-45E9-A586-8E507DD82E4C}">
            <xm:f>menu!$U$4=FALSE</xm:f>
            <x14:dxf>
              <font>
                <color theme="0"/>
              </font>
              <fill>
                <patternFill>
                  <fgColor theme="0"/>
                  <bgColor theme="0"/>
                </patternFill>
              </fill>
              <border>
                <left/>
                <right/>
                <top/>
                <bottom/>
                <vertical/>
                <horizontal/>
              </border>
            </x14:dxf>
          </x14:cfRule>
          <xm:sqref>Q42:Q43</xm:sqref>
        </x14:conditionalFormatting>
        <x14:conditionalFormatting xmlns:xm="http://schemas.microsoft.com/office/excel/2006/main">
          <x14:cfRule type="iconSet" priority="2" id="{D76075E6-876A-4C3B-9DDC-9B7A61C5FF41}">
            <x14:iconSet iconSet="3Symbols2" showValue="0" custom="1">
              <x14:cfvo type="percent">
                <xm:f>0</xm:f>
              </x14:cfvo>
              <x14:cfvo type="num" gte="0">
                <xm:f>0</xm:f>
              </x14:cfvo>
              <x14:cfvo type="num">
                <xm:f>1</xm:f>
              </x14:cfvo>
              <x14:cfIcon iconSet="NoIcons" iconId="0"/>
              <x14:cfIcon iconSet="NoIcons" iconId="0"/>
              <x14:cfIcon iconSet="NoIcons" iconId="0"/>
            </x14:iconSet>
          </x14:cfRule>
          <xm:sqref>Q42:Q43</xm:sqref>
        </x14:conditionalFormatting>
        <x14:conditionalFormatting xmlns:xm="http://schemas.microsoft.com/office/excel/2006/main">
          <x14:cfRule type="expression" priority="1" id="{3A0A76D5-6379-4CFA-BDAC-D146B7092AED}">
            <xm:f>menu!$U$4=FALSE</xm:f>
            <x14:dxf>
              <font>
                <color theme="0"/>
              </font>
              <fill>
                <patternFill>
                  <fgColor theme="0"/>
                  <bgColor theme="0"/>
                </patternFill>
              </fill>
              <border>
                <left/>
                <right/>
                <top/>
                <bottom/>
                <vertical/>
                <horizontal/>
              </border>
            </x14:dxf>
          </x14:cfRule>
          <xm:sqref>C12:P12</xm:sqref>
        </x14:conditionalFormatting>
      </x14:conditionalFormattings>
    </ext>
    <ext xmlns:x14="http://schemas.microsoft.com/office/spreadsheetml/2009/9/main" uri="{CCE6A557-97BC-4b89-ADB6-D9C93CAAB3DF}">
      <x14:dataValidations xmlns:xm="http://schemas.microsoft.com/office/excel/2006/main" xWindow="814" yWindow="421" count="9">
        <x14:dataValidation type="list" allowBlank="1" showInputMessage="1" showErrorMessage="1" promptTitle="Hinweis:" prompt="Die beantragte Entgeldgruppe (EG) muss sich aus dem fachlich-inhaltlichen Anforderungsprofil des Klimaschutzmanagers ergeben. Die beantragte EG spigelt die Anforderungen an die Qualifikationen des Bewerbers wieder.">
          <x14:formula1>
            <xm:f>menu!$A$17:$A$23</xm:f>
          </x14:formula1>
          <xm:sqref>E34 E27</xm:sqref>
        </x14:dataValidation>
        <x14:dataValidation type="list" allowBlank="1" showInputMessage="1" showErrorMessage="1" promptTitle="Hinweis:" prompt="Die beantragte Entgeltgruppe (EG) muss sich aus dem fachlich-inhaltlichen Anforderungsprofil des Klimaschutzmanagers ergeben. Die beantragte EG spiegelt die Anforderungen an die Qualifikationen des Bewerbers wieder.">
          <x14:formula1>
            <xm:f>menu!$A$17:$A$23</xm:f>
          </x14:formula1>
          <xm:sqref>E22 E29:E33</xm:sqref>
        </x14:dataValidation>
        <x14:dataValidation type="list" allowBlank="1" showInputMessage="1" showErrorMessage="1" promptTitle="Hinweis:" prompt="Zur Prüfung der maximalen monatlichen Zuschläge, geben Sie bitte das Bundesland, in dem sich der Antragsteller befindet, an. ">
          <x14:formula1>
            <xm:f>menu!$Q$37:$Q$53</xm:f>
          </x14:formula1>
          <xm:sqref>E18:G18</xm:sqref>
        </x14:dataValidation>
        <x14:dataValidation type="list" allowBlank="1" showInputMessage="1" showErrorMessage="1">
          <x14:formula1>
            <xm:f>menu!$Q$18:$Q$23</xm:f>
          </x14:formula1>
          <xm:sqref>H56:K57</xm:sqref>
        </x14:dataValidation>
        <x14:dataValidation type="list" allowBlank="1" showInputMessage="1" showErrorMessage="1">
          <x14:formula1>
            <xm:f>menu!$K$18:$K$24</xm:f>
          </x14:formula1>
          <xm:sqref>F36:F40</xm:sqref>
        </x14:dataValidation>
        <x14:dataValidation type="list" allowBlank="1" showInputMessage="1" showErrorMessage="1">
          <x14:formula1>
            <xm:f>IF(menu!$I$21=2,menu!$K$18:$K$24,menu!$K$18:$K$20)</xm:f>
          </x14:formula1>
          <xm:sqref>F23:F27</xm:sqref>
        </x14:dataValidation>
        <x14:dataValidation type="list" allowBlank="1" showInputMessage="1" showErrorMessage="1" promptTitle="Hinweis:" prompt="Die beantragte Entgeltgruppe (EG) muss sich aus dem fachlich-inhaltlichen Anforderungsprofil des Klimaschutzmanagers ergeben. Die beantragte EG spigelt die Anforderungen an die Qualifikationen des Bewerbers wieder.">
          <x14:formula1>
            <xm:f>menu!$A$17:$A$23</xm:f>
          </x14:formula1>
          <xm:sqref>E23:E26</xm:sqref>
        </x14:dataValidation>
        <x14:dataValidation type="list" operator="equal" allowBlank="1" showInputMessage="1" showErrorMessage="1" errorTitle="Achtung:" error="Der Dienstantritt muss nach dem heutigen Datum und spätestens 12 Monate nach Antragstellung liegen. Der Dienstantritt ist immer der Monatserste.">
          <x14:formula1>
            <xm:f>menu!$A$124:$A$126</xm:f>
          </x14:formula1>
          <xm:sqref>E10:G10</xm:sqref>
        </x14:dataValidation>
        <x14:dataValidation type="list" allowBlank="1" showInputMessage="1" showErrorMessage="1">
          <x14:formula1>
            <xm:f>IF(menu!I21=2,menu!$K$18:$K$24,menu!$K$18:$K$20)</xm:f>
          </x14:formula1>
          <xm:sqref>F22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1"/>
  </sheetPr>
  <dimension ref="A1:AQ262"/>
  <sheetViews>
    <sheetView topLeftCell="V1" workbookViewId="0">
      <selection activeCell="AE3" sqref="AE3"/>
    </sheetView>
  </sheetViews>
  <sheetFormatPr baseColWidth="10" defaultRowHeight="15" x14ac:dyDescent="0.25"/>
  <cols>
    <col min="1" max="1" width="25.5703125" customWidth="1"/>
    <col min="2" max="2" width="24.140625" customWidth="1"/>
    <col min="5" max="5" width="16.5703125" customWidth="1"/>
    <col min="6" max="6" width="16.140625" customWidth="1"/>
    <col min="7" max="7" width="18.5703125" customWidth="1"/>
    <col min="8" max="8" width="18.140625" customWidth="1"/>
    <col min="9" max="9" width="19.5703125" customWidth="1"/>
    <col min="10" max="10" width="50.7109375" customWidth="1"/>
    <col min="11" max="11" width="14.85546875" customWidth="1"/>
    <col min="12" max="17" width="28.85546875" customWidth="1"/>
    <col min="18" max="18" width="30.5703125" customWidth="1"/>
    <col min="19" max="19" width="28.85546875" customWidth="1"/>
    <col min="20" max="20" width="24.85546875" customWidth="1"/>
    <col min="31" max="31" width="25" customWidth="1"/>
  </cols>
  <sheetData>
    <row r="1" spans="1:43" x14ac:dyDescent="0.25">
      <c r="A1" t="s">
        <v>37</v>
      </c>
      <c r="B1" t="s">
        <v>41</v>
      </c>
      <c r="E1" t="s">
        <v>80</v>
      </c>
      <c r="F1" t="str">
        <f>IF(F46="ÜGR","ÜGR","")</f>
        <v/>
      </c>
      <c r="H1" t="s">
        <v>246</v>
      </c>
      <c r="I1" s="159">
        <f ca="1">TODAY()</f>
        <v>45559</v>
      </c>
      <c r="J1" t="str">
        <f ca="1">TEXT(I1,"TT.MM.JJJJ")</f>
        <v>24.09.2024</v>
      </c>
      <c r="L1" s="13"/>
      <c r="M1" s="13"/>
      <c r="N1" s="15"/>
      <c r="O1" s="49"/>
      <c r="P1" s="19"/>
      <c r="Q1" s="22" t="s">
        <v>9</v>
      </c>
      <c r="R1" s="815" t="s">
        <v>36</v>
      </c>
      <c r="S1" s="816"/>
      <c r="T1" s="816"/>
      <c r="U1" s="816"/>
      <c r="V1" s="816"/>
      <c r="W1" s="816"/>
      <c r="X1" s="816"/>
      <c r="Y1" s="816"/>
      <c r="Z1" s="816"/>
      <c r="AA1" s="816"/>
      <c r="AB1" s="816"/>
      <c r="AC1" s="817"/>
      <c r="AF1" s="182" t="s">
        <v>328</v>
      </c>
      <c r="AK1" t="s">
        <v>337</v>
      </c>
    </row>
    <row r="2" spans="1:43" x14ac:dyDescent="0.25">
      <c r="A2" t="s">
        <v>64</v>
      </c>
      <c r="C2" s="2"/>
      <c r="E2" t="s">
        <v>84</v>
      </c>
      <c r="F2" t="str">
        <f>IF(G46="Integriertes Konzept","Int",IF(G46="Mobilitätskonzept","Mob",IF(G46="Wärmenutzungskonzept","Wärm",IF(G46="Teilkonzept",TK,""))))</f>
        <v>Int</v>
      </c>
      <c r="H2" t="b">
        <v>0</v>
      </c>
      <c r="L2" s="13"/>
      <c r="M2" s="13"/>
      <c r="N2" s="13"/>
      <c r="O2" s="13"/>
      <c r="P2" s="13"/>
      <c r="Q2" s="13"/>
      <c r="R2" s="13"/>
      <c r="S2" s="13"/>
      <c r="X2" t="s">
        <v>136</v>
      </c>
      <c r="Y2" t="str">
        <f>IF(SUM(V4:V12)=0,"Herzlichen Glückwunsch! Es wurden keine Fehler gefunden!","")</f>
        <v/>
      </c>
      <c r="AF2" t="s">
        <v>64</v>
      </c>
      <c r="AK2" t="s">
        <v>64</v>
      </c>
      <c r="AQ2" t="s">
        <v>162</v>
      </c>
    </row>
    <row r="3" spans="1:43" x14ac:dyDescent="0.25">
      <c r="A3" t="s">
        <v>38</v>
      </c>
      <c r="B3" s="2">
        <v>62</v>
      </c>
      <c r="C3" s="59">
        <v>25</v>
      </c>
      <c r="E3" t="s">
        <v>85</v>
      </c>
      <c r="F3" t="str">
        <f>IF(H46="Erstvorhaben","EV",IF(H46="Anschlussvorhaben","AV",""))</f>
        <v>EV</v>
      </c>
      <c r="H3" t="b">
        <v>0</v>
      </c>
      <c r="J3" s="14"/>
      <c r="K3" s="14"/>
      <c r="L3" s="13"/>
      <c r="M3" s="13" t="str">
        <f>"Achtung: Das angegebende monatliche Gehalt der "&amp;Personal_alt!C22&amp;" überschreitet die zuwendungsfähige monatliche Obergrenze!"</f>
        <v>Achtung: Das angegebende monatliche Gehalt der Personalstelle 1 überschreitet die zuwendungsfähige monatliche Obergrenze!</v>
      </c>
      <c r="N3" s="13"/>
      <c r="O3" s="13"/>
      <c r="P3" s="13"/>
      <c r="Q3" s="13"/>
      <c r="R3" s="13" t="s">
        <v>556</v>
      </c>
      <c r="S3" s="13" t="s">
        <v>135</v>
      </c>
      <c r="T3" s="819" t="s">
        <v>105</v>
      </c>
      <c r="U3" s="819"/>
      <c r="V3" s="133" t="s">
        <v>132</v>
      </c>
      <c r="W3" s="395" t="s">
        <v>648</v>
      </c>
      <c r="X3" t="str">
        <f>IF(COUNTIF(S4:S11,"Fehler")&gt;=1,"Achtung: Im Tabellenblatt " &amp;VLOOKUP("Fehler",S4:T11,2,FALSE)&amp; " wurden unvollständige, oder fehlerhafte Angaben gemacht!","")</f>
        <v>Achtung: Im Tabellenblatt Personal wurden unvollständige, oder fehlerhafte Angaben gemacht!</v>
      </c>
      <c r="Z3" t="s">
        <v>64</v>
      </c>
      <c r="AF3" t="s">
        <v>332</v>
      </c>
      <c r="AK3" t="s">
        <v>338</v>
      </c>
      <c r="AQ3" t="s">
        <v>20</v>
      </c>
    </row>
    <row r="4" spans="1:43" x14ac:dyDescent="0.25">
      <c r="A4" t="s">
        <v>39</v>
      </c>
      <c r="B4" s="2">
        <v>255</v>
      </c>
      <c r="C4" s="59">
        <v>50</v>
      </c>
      <c r="E4" t="s">
        <v>98</v>
      </c>
      <c r="H4">
        <v>0</v>
      </c>
      <c r="J4" s="14" t="s">
        <v>160</v>
      </c>
      <c r="K4" s="14"/>
      <c r="L4" s="13"/>
      <c r="M4" s="13" t="str">
        <f>"Achtung: Das angegebende monatliche Gehalt der "&amp;RIGHT(Personal_alt!C23,16)&amp;" überschreitet die zuwendungsfähige monatliche Obergrenze!"</f>
        <v>Achtung: Das angegebende monatliche Gehalt der Personalstelle 2 überschreitet die zuwendungsfähige monatliche Obergrenze!</v>
      </c>
      <c r="N4" s="13"/>
      <c r="O4" s="13"/>
      <c r="P4" s="13"/>
      <c r="Q4" s="13"/>
      <c r="R4" s="13">
        <f>COUNTIFS($A$258:$A$262,Z25,$B$258:$B$262,"&gt;10")</f>
        <v>0</v>
      </c>
      <c r="S4" s="13" t="str">
        <f>IF(V4&gt;=1,"Fehler",IF(AND(V4&gt;0,V4&lt;1,R4=0),"Anmerkung",""))</f>
        <v>Fehler</v>
      </c>
      <c r="T4" t="s">
        <v>20</v>
      </c>
      <c r="U4" t="b">
        <v>1</v>
      </c>
      <c r="V4" s="134">
        <f>SUM(Personal!O10:O37)</f>
        <v>5</v>
      </c>
      <c r="W4" t="str">
        <f>IF(OR(Anmerkungen!$E$5=Z25,Anmerkungen!$E$15=Z25,Anmerkungen!$E$25=Z25,Anmerkungen!$E$35=Z25),"ja","nein")</f>
        <v>nein</v>
      </c>
      <c r="X4" t="str">
        <f>IF(COUNTIF(S4:S11,"Anmerkung")&gt;0,"Bitte ergänzen Sie Ihre Angaben aus dem Tabellenblatt " &amp;VLOOKUP("Anmerkung",S4:T11,2,FALSE)&amp; " im Tabellenblatt 'Anmerkungen'","")</f>
        <v/>
      </c>
      <c r="Z4" t="s">
        <v>20</v>
      </c>
      <c r="AF4" t="s">
        <v>333</v>
      </c>
      <c r="AK4" t="s">
        <v>339</v>
      </c>
      <c r="AQ4" t="s">
        <v>208</v>
      </c>
    </row>
    <row r="5" spans="1:43" x14ac:dyDescent="0.25">
      <c r="A5" t="s">
        <v>40</v>
      </c>
      <c r="B5" s="2">
        <v>4395</v>
      </c>
      <c r="C5" s="59">
        <v>100</v>
      </c>
      <c r="J5" s="14"/>
      <c r="K5" s="14"/>
      <c r="L5" s="13"/>
      <c r="M5" s="13" t="str">
        <f>"Achtung: Das angegebende monatliche Gehalt der "&amp;RIGHT(Personal_alt!C24,16)&amp;" überschreitet die zuwendungsfähige monatliche Obergrenze!"</f>
        <v>Achtung: Das angegebende monatliche Gehalt der Personalstelle 3 überschreitet die zuwendungsfähige monatliche Obergrenze!</v>
      </c>
      <c r="N5" s="13"/>
      <c r="O5" s="13"/>
      <c r="P5" s="13"/>
      <c r="Q5" s="13"/>
      <c r="R5" s="13">
        <f t="shared" ref="R5:R12" si="0">COUNTIFS($A$258:$A$262,T5,$B$258:$B$262,"&gt;10")</f>
        <v>0</v>
      </c>
      <c r="S5" s="13" t="str">
        <f t="shared" ref="S5:S12" si="1">IF(V5&gt;=1,"Fehler",IF(AND(V5&gt;0,V5&lt;1,R5=0),"Anmerkung",""))</f>
        <v/>
      </c>
      <c r="T5" t="s">
        <v>133</v>
      </c>
      <c r="U5" t="b">
        <v>1</v>
      </c>
      <c r="V5" s="134">
        <f>SUM('weitere Sachausgaben'!O14:O16,'weitere Sachausgaben'!H6)</f>
        <v>0</v>
      </c>
      <c r="W5" t="str">
        <f>IF(OR(Anmerkungen!$E$5=Z30,Anmerkungen!$E$15=Z30,Anmerkungen!$E$25=Z30,Anmerkungen!$E$35=Z30),"ja","nein")</f>
        <v>nein</v>
      </c>
      <c r="Z5" t="s">
        <v>208</v>
      </c>
      <c r="AF5" t="s">
        <v>334</v>
      </c>
      <c r="AK5" t="s">
        <v>340</v>
      </c>
      <c r="AQ5" t="s">
        <v>209</v>
      </c>
    </row>
    <row r="6" spans="1:43" x14ac:dyDescent="0.25">
      <c r="A6" t="b">
        <v>1</v>
      </c>
      <c r="J6" s="14"/>
      <c r="K6" s="14"/>
      <c r="L6" s="13"/>
      <c r="M6" s="13" t="s">
        <v>129</v>
      </c>
      <c r="N6" s="13"/>
      <c r="O6" s="13"/>
      <c r="P6" s="13"/>
      <c r="Q6" s="13"/>
      <c r="R6" s="13">
        <f t="shared" si="0"/>
        <v>0</v>
      </c>
      <c r="S6" s="13" t="str">
        <f t="shared" si="1"/>
        <v>Fehler</v>
      </c>
      <c r="T6" t="s">
        <v>83</v>
      </c>
      <c r="U6" t="b">
        <v>1</v>
      </c>
      <c r="V6" s="134">
        <f>SUM('Dienstreisen und Qualifizierung'!H6,'Dienstreisen und Qualifizierung'!P13:P22)</f>
        <v>1</v>
      </c>
      <c r="W6" t="str">
        <f>IF(OR(Anmerkungen!$E$5=Z31,Anmerkungen!$E$15=Z31,Anmerkungen!$E$25=Z31,Anmerkungen!$E$35=Z31),"ja","nein")</f>
        <v>nein</v>
      </c>
      <c r="Z6" t="s">
        <v>209</v>
      </c>
      <c r="AF6" t="s">
        <v>330</v>
      </c>
      <c r="AK6" t="s">
        <v>341</v>
      </c>
      <c r="AQ6" t="s">
        <v>288</v>
      </c>
    </row>
    <row r="7" spans="1:43" x14ac:dyDescent="0.25">
      <c r="J7" s="14"/>
      <c r="K7" s="14"/>
      <c r="L7" s="13"/>
      <c r="M7" s="13" t="s">
        <v>130</v>
      </c>
      <c r="N7" s="13"/>
      <c r="O7" s="13"/>
      <c r="P7" s="13"/>
      <c r="Q7" s="13"/>
      <c r="R7" s="13">
        <f t="shared" si="0"/>
        <v>0</v>
      </c>
      <c r="S7" s="13" t="str">
        <f t="shared" si="1"/>
        <v/>
      </c>
      <c r="T7" t="s">
        <v>86</v>
      </c>
      <c r="U7" t="b">
        <v>1</v>
      </c>
      <c r="V7" s="134">
        <f>SUM(Akteursbeteiligung!H6,Akteursbeteiligung!O15:O22)</f>
        <v>0</v>
      </c>
      <c r="W7" t="str">
        <f>IF(OR(Anmerkungen!$E$5=Z28,Anmerkungen!$E$15=Z28,Anmerkungen!$E$25=Z28,Anmerkungen!$E$35=Z28),"ja","nein")</f>
        <v>nein</v>
      </c>
      <c r="X7">
        <f>COUNTIF(S4:S12,"Fehler")</f>
        <v>3</v>
      </c>
      <c r="Z7" t="s">
        <v>288</v>
      </c>
      <c r="AF7" t="s">
        <v>331</v>
      </c>
      <c r="AQ7" t="s">
        <v>89</v>
      </c>
    </row>
    <row r="8" spans="1:43" x14ac:dyDescent="0.25">
      <c r="A8" t="s">
        <v>12</v>
      </c>
      <c r="D8" t="s">
        <v>11</v>
      </c>
      <c r="H8" t="s">
        <v>45</v>
      </c>
      <c r="J8" s="14"/>
      <c r="K8" s="14"/>
      <c r="L8" s="13"/>
      <c r="M8" s="13" t="s">
        <v>131</v>
      </c>
      <c r="N8" s="13"/>
      <c r="O8" s="13"/>
      <c r="P8" s="13"/>
      <c r="Q8" s="13"/>
      <c r="R8" s="13">
        <f t="shared" si="0"/>
        <v>0</v>
      </c>
      <c r="S8" s="13" t="str">
        <f t="shared" si="1"/>
        <v/>
      </c>
      <c r="T8" t="s">
        <v>88</v>
      </c>
      <c r="U8" t="b">
        <v>1</v>
      </c>
      <c r="V8" s="134">
        <f>SUM(Konzeptfertigstellung!M11:M15)</f>
        <v>0</v>
      </c>
      <c r="W8" t="str">
        <f>IF(OR(Anmerkungen!$E$5=Z32,Anmerkungen!$E$15=Z32,Anmerkungen!$E$25=Z32,Anmerkungen!$E$35=Z32),"ja","nein")</f>
        <v>nein</v>
      </c>
      <c r="Z8" t="s">
        <v>89</v>
      </c>
      <c r="AF8" t="s">
        <v>336</v>
      </c>
      <c r="AQ8" t="s">
        <v>86</v>
      </c>
    </row>
    <row r="9" spans="1:43" x14ac:dyDescent="0.25">
      <c r="A9" t="s">
        <v>64</v>
      </c>
      <c r="D9" t="s">
        <v>64</v>
      </c>
      <c r="H9" t="s">
        <v>64</v>
      </c>
      <c r="J9" s="14"/>
      <c r="K9" s="14"/>
      <c r="L9" s="13"/>
      <c r="M9" s="15" t="s">
        <v>200</v>
      </c>
      <c r="N9" s="13"/>
      <c r="O9" s="13"/>
      <c r="P9" s="13"/>
      <c r="Q9" s="13"/>
      <c r="R9" s="13">
        <f>COUNTIFS($A$258:$A$262,Z27,$B$258:$B$262,"&gt;10")</f>
        <v>0</v>
      </c>
      <c r="S9" s="13" t="str">
        <f t="shared" si="1"/>
        <v/>
      </c>
      <c r="T9" t="s">
        <v>90</v>
      </c>
      <c r="U9" t="b">
        <v>1</v>
      </c>
      <c r="V9" s="134">
        <f>SUM(Begl_Öffentlichkeitsarbeit!G6,Begl_Öffentlichkeitsarbeit!M13:M25)</f>
        <v>0</v>
      </c>
      <c r="W9" t="str">
        <f>IF(OR(Anmerkungen!$E$5=Z27,Anmerkungen!$E$15=Z27,Anmerkungen!$E$25=Z27,Anmerkungen!$E$35=Z27),"ja","nein")</f>
        <v>nein</v>
      </c>
      <c r="Z9" t="s">
        <v>86</v>
      </c>
      <c r="AF9" t="s">
        <v>568</v>
      </c>
      <c r="AQ9" t="s">
        <v>165</v>
      </c>
    </row>
    <row r="10" spans="1:43" x14ac:dyDescent="0.25">
      <c r="A10" t="s">
        <v>298</v>
      </c>
      <c r="D10" t="s">
        <v>305</v>
      </c>
      <c r="H10">
        <v>1</v>
      </c>
      <c r="J10" s="14"/>
      <c r="K10" s="14"/>
      <c r="L10" s="13"/>
      <c r="M10" s="13"/>
      <c r="N10" s="13"/>
      <c r="O10" s="13"/>
      <c r="P10" s="13"/>
      <c r="Q10" s="13"/>
      <c r="R10" s="13">
        <f>COUNTIFS($A$258:$A$262,Z29,$B$258:$B$262,"&gt;10")</f>
        <v>0</v>
      </c>
      <c r="S10" s="13" t="str">
        <f t="shared" si="1"/>
        <v/>
      </c>
      <c r="T10" t="s">
        <v>543</v>
      </c>
      <c r="U10" t="b">
        <v>1</v>
      </c>
      <c r="V10" s="134">
        <f>SUM(prof_Prozessunterstützung!J14)</f>
        <v>0</v>
      </c>
      <c r="W10" t="str">
        <f>IF(OR(Anmerkungen!$E$5=Z29,Anmerkungen!$E$15=Z29,Anmerkungen!$E$25=Z29,Anmerkungen!$E$35=Z29),"ja","nein")</f>
        <v>nein</v>
      </c>
      <c r="Z10" t="s">
        <v>165</v>
      </c>
      <c r="AF10" t="s">
        <v>593</v>
      </c>
      <c r="AQ10" t="s">
        <v>133</v>
      </c>
    </row>
    <row r="11" spans="1:43" x14ac:dyDescent="0.25">
      <c r="A11" t="s">
        <v>42</v>
      </c>
      <c r="D11" t="s">
        <v>202</v>
      </c>
      <c r="H11">
        <v>2</v>
      </c>
      <c r="J11" s="14"/>
      <c r="K11" s="14"/>
      <c r="L11" s="13"/>
      <c r="M11" s="13"/>
      <c r="N11" s="13"/>
      <c r="O11" s="13"/>
      <c r="P11" s="13"/>
      <c r="Q11" s="13"/>
      <c r="R11" s="13">
        <f t="shared" si="0"/>
        <v>0</v>
      </c>
      <c r="S11" s="13" t="str">
        <f t="shared" si="1"/>
        <v/>
      </c>
      <c r="T11" t="s">
        <v>539</v>
      </c>
      <c r="U11" t="b">
        <v>1</v>
      </c>
      <c r="V11" s="134">
        <f>SUM(Konzepterstellung!M13:M48)</f>
        <v>0</v>
      </c>
      <c r="W11" t="str">
        <f>IF(OR(Anmerkungen!$E$5=Z26,Anmerkungen!$E$15=Z26,Anmerkungen!$E$25=Z26,Anmerkungen!$E$35=Z26),"ja","nein")</f>
        <v>nein</v>
      </c>
      <c r="Z11" t="s">
        <v>133</v>
      </c>
      <c r="AF11" t="s">
        <v>594</v>
      </c>
      <c r="AQ11" t="s">
        <v>83</v>
      </c>
    </row>
    <row r="12" spans="1:43" x14ac:dyDescent="0.25">
      <c r="A12" t="s">
        <v>44</v>
      </c>
      <c r="D12" t="s">
        <v>243</v>
      </c>
      <c r="H12">
        <v>3</v>
      </c>
      <c r="J12" s="14"/>
      <c r="K12" s="14"/>
      <c r="L12" s="13"/>
      <c r="M12" s="13"/>
      <c r="N12" s="13"/>
      <c r="O12" s="13"/>
      <c r="P12" s="13"/>
      <c r="Q12" s="13"/>
      <c r="R12" s="13">
        <f t="shared" si="0"/>
        <v>0</v>
      </c>
      <c r="S12" s="13" t="str">
        <f t="shared" si="1"/>
        <v>Fehler</v>
      </c>
      <c r="T12" t="s">
        <v>544</v>
      </c>
      <c r="U12" t="b">
        <v>1</v>
      </c>
      <c r="V12" s="134">
        <f>'Inhalte und Handlungsfelder'!Q33</f>
        <v>1</v>
      </c>
      <c r="W12" t="str">
        <f>IF(OR(Anmerkungen!$E$5=Z24,Anmerkungen!$E$15=Z24,Anmerkungen!$E$25=Z24,Anmerkungen!$E$35=Z24),"ja","nein")</f>
        <v>nein</v>
      </c>
      <c r="Z12" t="s">
        <v>83</v>
      </c>
      <c r="AF12" t="s">
        <v>592</v>
      </c>
      <c r="AQ12" t="s">
        <v>432</v>
      </c>
    </row>
    <row r="13" spans="1:43" x14ac:dyDescent="0.25">
      <c r="A13" t="s">
        <v>43</v>
      </c>
      <c r="H13">
        <v>4</v>
      </c>
      <c r="J13" s="14"/>
      <c r="K13" s="14"/>
      <c r="L13" s="13"/>
      <c r="M13" s="13"/>
      <c r="N13" s="13"/>
      <c r="O13" s="13"/>
      <c r="P13" s="13"/>
      <c r="Q13" s="13"/>
      <c r="R13" s="13"/>
      <c r="S13" s="13"/>
      <c r="Z13" t="s">
        <v>432</v>
      </c>
      <c r="AF13" t="s">
        <v>335</v>
      </c>
      <c r="AQ13" t="s">
        <v>88</v>
      </c>
    </row>
    <row r="14" spans="1:43" x14ac:dyDescent="0.25">
      <c r="H14">
        <v>5</v>
      </c>
      <c r="J14" s="14"/>
      <c r="K14" s="14"/>
      <c r="L14" s="13"/>
      <c r="M14" s="13"/>
      <c r="N14" s="13"/>
      <c r="O14" s="13"/>
      <c r="P14" s="13"/>
      <c r="Q14" s="13"/>
      <c r="R14" s="13"/>
      <c r="S14" s="13"/>
      <c r="Z14" t="s">
        <v>88</v>
      </c>
      <c r="AQ14" t="s">
        <v>163</v>
      </c>
    </row>
    <row r="15" spans="1:43" x14ac:dyDescent="0.25">
      <c r="J15" s="14"/>
      <c r="K15" s="14"/>
      <c r="L15" s="13"/>
      <c r="M15" s="13"/>
      <c r="N15" s="13"/>
      <c r="O15" s="13"/>
      <c r="P15" s="13"/>
      <c r="Q15" s="13"/>
      <c r="R15" s="13"/>
      <c r="S15" s="13"/>
      <c r="Z15" t="s">
        <v>163</v>
      </c>
      <c r="AQ15" t="s">
        <v>164</v>
      </c>
    </row>
    <row r="16" spans="1:43" x14ac:dyDescent="0.25">
      <c r="A16" t="s">
        <v>48</v>
      </c>
      <c r="B16" s="182" t="s">
        <v>185</v>
      </c>
      <c r="C16" s="14" t="s">
        <v>53</v>
      </c>
      <c r="D16" s="14" t="s">
        <v>54</v>
      </c>
      <c r="E16" s="14" t="s">
        <v>55</v>
      </c>
      <c r="F16" s="14" t="s">
        <v>183</v>
      </c>
      <c r="G16" s="14" t="s">
        <v>184</v>
      </c>
      <c r="J16" s="14"/>
      <c r="K16" s="14"/>
      <c r="L16" s="13"/>
      <c r="M16" s="13"/>
      <c r="N16" s="820" t="s">
        <v>152</v>
      </c>
      <c r="O16" s="820"/>
      <c r="P16" s="13"/>
      <c r="Q16" s="13"/>
      <c r="R16" s="13"/>
      <c r="S16" s="13"/>
      <c r="Z16" t="s">
        <v>164</v>
      </c>
    </row>
    <row r="17" spans="1:26" ht="15.75" thickBot="1" x14ac:dyDescent="0.3">
      <c r="A17" t="s">
        <v>64</v>
      </c>
      <c r="B17" t="s">
        <v>0</v>
      </c>
      <c r="C17" s="14" t="str">
        <f>Personal_alt!E22</f>
        <v>bitte auswählen</v>
      </c>
      <c r="D17" s="14" t="str">
        <f>Personal_alt!E23</f>
        <v>bitte auswählen</v>
      </c>
      <c r="E17" s="14" t="str">
        <f>Personal_alt!E24</f>
        <v>bitte auswählen</v>
      </c>
      <c r="F17" s="14" t="str">
        <f>Personal_alt!E25</f>
        <v>bitte auswählen</v>
      </c>
      <c r="G17" s="14" t="str">
        <f>Personal_alt!E26</f>
        <v>bitte auswählen</v>
      </c>
      <c r="J17" s="13"/>
      <c r="K17" s="15" t="s">
        <v>62</v>
      </c>
      <c r="L17" s="13"/>
      <c r="M17" s="13" t="s">
        <v>154</v>
      </c>
      <c r="N17" s="159">
        <v>43556</v>
      </c>
      <c r="O17" s="241">
        <v>44197</v>
      </c>
      <c r="P17" s="13"/>
      <c r="Q17" s="13" t="s">
        <v>66</v>
      </c>
      <c r="S17" s="13"/>
    </row>
    <row r="18" spans="1:26" x14ac:dyDescent="0.25">
      <c r="A18" t="s">
        <v>49</v>
      </c>
      <c r="B18" t="s">
        <v>175</v>
      </c>
      <c r="C18" s="14" t="str">
        <f>Personal_alt!F22</f>
        <v>bitte auswählen</v>
      </c>
      <c r="D18" s="14" t="str">
        <f>Personal_alt!F23</f>
        <v>bitte auswählen</v>
      </c>
      <c r="E18" s="14" t="str">
        <f>Personal_alt!F24</f>
        <v>bitte auswählen</v>
      </c>
      <c r="F18" s="14" t="str">
        <f>Personal_alt!F25</f>
        <v>bitte auswählen</v>
      </c>
      <c r="G18" s="14" t="str">
        <f>Personal_alt!F26</f>
        <v>bitte auswählen</v>
      </c>
      <c r="I18" s="181">
        <f>SUM(C18:G18)+SUM(C24:G24)+SUM(C30:G30)</f>
        <v>0</v>
      </c>
      <c r="J18" s="13"/>
      <c r="K18" s="13" t="s">
        <v>64</v>
      </c>
      <c r="L18" s="13"/>
      <c r="M18" s="13"/>
      <c r="N18" s="376" t="s">
        <v>49</v>
      </c>
      <c r="O18" s="235">
        <v>4368</v>
      </c>
      <c r="P18" s="236" t="s">
        <v>194</v>
      </c>
      <c r="Q18" t="s">
        <v>64</v>
      </c>
      <c r="R18" s="13"/>
      <c r="S18" s="13"/>
    </row>
    <row r="19" spans="1:26" x14ac:dyDescent="0.25">
      <c r="A19" t="s">
        <v>264</v>
      </c>
      <c r="B19" s="379" t="s">
        <v>223</v>
      </c>
      <c r="C19" s="14">
        <f>IF(C18=2,IF(C17="bitte auswählen",0,VLOOKUP(C17,$N$18:$O$23,2,FALSE)),7000)</f>
        <v>7000</v>
      </c>
      <c r="D19" s="14">
        <f t="shared" ref="D19:G19" si="2">IF(D18=2,IF(D17="bitte auswählen",0,VLOOKUP(D17,$N$18:$O$23,2,FALSE)),7000)</f>
        <v>7000</v>
      </c>
      <c r="E19" s="14">
        <f t="shared" si="2"/>
        <v>7000</v>
      </c>
      <c r="F19" s="14">
        <f t="shared" si="2"/>
        <v>7000</v>
      </c>
      <c r="G19" s="14">
        <f t="shared" si="2"/>
        <v>7000</v>
      </c>
      <c r="J19" s="13"/>
      <c r="K19" s="13">
        <v>1</v>
      </c>
      <c r="L19" s="13"/>
      <c r="M19" s="67">
        <v>43466</v>
      </c>
      <c r="N19" s="377" t="s">
        <v>264</v>
      </c>
      <c r="O19" s="237">
        <v>4708</v>
      </c>
      <c r="P19" s="238" t="s">
        <v>193</v>
      </c>
      <c r="Q19" s="13" t="s">
        <v>67</v>
      </c>
      <c r="R19" s="13"/>
      <c r="S19" s="13"/>
    </row>
    <row r="20" spans="1:26" x14ac:dyDescent="0.25">
      <c r="A20" t="s">
        <v>50</v>
      </c>
      <c r="B20" t="s">
        <v>124</v>
      </c>
      <c r="C20" s="14">
        <f>IF(C19&lt;Personal_alt!H22,1,0)</f>
        <v>0</v>
      </c>
      <c r="D20" s="14">
        <f>IF(D19&lt;Personal_alt!H23,1,0)</f>
        <v>0</v>
      </c>
      <c r="E20" s="14">
        <f>IF(E19&lt;Personal_alt!H24,1,0)</f>
        <v>0</v>
      </c>
      <c r="F20" s="14">
        <f>IF(F19&lt;Personal_alt!H25,1,0)</f>
        <v>0</v>
      </c>
      <c r="G20" s="14">
        <f>IF(G19&lt;Personal_alt!H26,1,0)</f>
        <v>0</v>
      </c>
      <c r="I20" t="s">
        <v>153</v>
      </c>
      <c r="K20">
        <v>2</v>
      </c>
      <c r="M20" s="67">
        <v>43831</v>
      </c>
      <c r="N20" s="377" t="s">
        <v>50</v>
      </c>
      <c r="O20" s="237">
        <v>4924</v>
      </c>
      <c r="P20" s="238" t="s">
        <v>192</v>
      </c>
      <c r="Q20" s="15" t="s">
        <v>174</v>
      </c>
    </row>
    <row r="21" spans="1:26" x14ac:dyDescent="0.25">
      <c r="A21" t="s">
        <v>35</v>
      </c>
      <c r="B21" t="s">
        <v>125</v>
      </c>
      <c r="C21" s="14">
        <f>IF(O42&lt;Personal_alt!L22,1,0)</f>
        <v>0</v>
      </c>
      <c r="D21" s="14">
        <f>IF(O43&lt;Personal_alt!L23,1,0)</f>
        <v>0</v>
      </c>
      <c r="E21" s="14">
        <f>IF(O44&lt;Personal_alt!L24,1,0)</f>
        <v>0</v>
      </c>
      <c r="F21" s="14">
        <f>IF(O45&lt;Personal_alt!L25,1,0)</f>
        <v>0</v>
      </c>
      <c r="G21" s="14">
        <f>IF(O46&lt;Personal_alt!L26,1,0)</f>
        <v>0</v>
      </c>
      <c r="I21" s="158">
        <f>IF(Personal_alt!E10=menu!A126,2,1)</f>
        <v>1</v>
      </c>
      <c r="K21">
        <v>3</v>
      </c>
      <c r="M21" s="67">
        <v>44197</v>
      </c>
      <c r="N21" s="377" t="s">
        <v>35</v>
      </c>
      <c r="O21" s="237">
        <v>5189</v>
      </c>
      <c r="P21" s="238" t="s">
        <v>191</v>
      </c>
      <c r="Q21" s="13" t="s">
        <v>68</v>
      </c>
      <c r="Z21" t="s">
        <v>64</v>
      </c>
    </row>
    <row r="22" spans="1:26" x14ac:dyDescent="0.25">
      <c r="A22" t="s">
        <v>51</v>
      </c>
      <c r="C22" s="14"/>
      <c r="D22" s="14"/>
      <c r="E22" s="14"/>
      <c r="F22" s="14"/>
      <c r="G22" s="14"/>
      <c r="K22">
        <v>4</v>
      </c>
      <c r="M22" s="67">
        <v>44562</v>
      </c>
      <c r="N22" s="377" t="s">
        <v>51</v>
      </c>
      <c r="O22" s="237">
        <v>5395</v>
      </c>
      <c r="P22" s="238" t="s">
        <v>190</v>
      </c>
      <c r="Q22" s="15" t="s">
        <v>69</v>
      </c>
      <c r="Z22" t="s">
        <v>162</v>
      </c>
    </row>
    <row r="23" spans="1:26" ht="15.75" thickBot="1" x14ac:dyDescent="0.3">
      <c r="A23" t="s">
        <v>52</v>
      </c>
      <c r="B23" s="182" t="s">
        <v>203</v>
      </c>
      <c r="C23" s="14"/>
      <c r="D23" s="14"/>
      <c r="E23" s="14"/>
      <c r="F23" s="14"/>
      <c r="G23" s="14"/>
      <c r="K23">
        <v>5</v>
      </c>
      <c r="M23" s="67">
        <v>44927</v>
      </c>
      <c r="N23" s="378" t="s">
        <v>52</v>
      </c>
      <c r="O23" s="239">
        <v>5869</v>
      </c>
      <c r="P23" s="240" t="s">
        <v>189</v>
      </c>
      <c r="Q23" s="15" t="s">
        <v>70</v>
      </c>
      <c r="Z23" t="s">
        <v>378</v>
      </c>
    </row>
    <row r="24" spans="1:26" x14ac:dyDescent="0.25">
      <c r="C24" s="14"/>
      <c r="D24" s="14"/>
      <c r="E24" s="14"/>
      <c r="F24" s="14"/>
      <c r="G24" s="14"/>
      <c r="K24">
        <v>6</v>
      </c>
      <c r="Z24" t="s">
        <v>544</v>
      </c>
    </row>
    <row r="25" spans="1:26" x14ac:dyDescent="0.25">
      <c r="B25" s="379" t="s">
        <v>223</v>
      </c>
      <c r="C25" s="14">
        <f>C19</f>
        <v>7000</v>
      </c>
      <c r="D25" s="14">
        <f t="shared" ref="D25:G25" si="3">D19</f>
        <v>7000</v>
      </c>
      <c r="E25" s="14">
        <f t="shared" si="3"/>
        <v>7000</v>
      </c>
      <c r="F25" s="14">
        <f t="shared" si="3"/>
        <v>7000</v>
      </c>
      <c r="G25" s="14">
        <f t="shared" si="3"/>
        <v>7000</v>
      </c>
      <c r="Z25" t="s">
        <v>20</v>
      </c>
    </row>
    <row r="26" spans="1:26" x14ac:dyDescent="0.25">
      <c r="B26" t="s">
        <v>124</v>
      </c>
      <c r="C26" s="14">
        <f>IF(C25&lt;Personal_alt!H29,1,0)</f>
        <v>0</v>
      </c>
      <c r="D26" s="14">
        <f>IF(D25&lt;Personal_alt!H30,1,0)</f>
        <v>0</v>
      </c>
      <c r="E26" s="14">
        <f>IF(E25&lt;Personal_alt!H31,1,0)</f>
        <v>0</v>
      </c>
      <c r="F26" s="14">
        <f>IF(F25&lt;Personal_alt!H32,1,0)</f>
        <v>0</v>
      </c>
      <c r="G26" s="14">
        <f>IF(G25&lt;Personal_alt!H33,1,0)</f>
        <v>0</v>
      </c>
      <c r="Z26" t="s">
        <v>539</v>
      </c>
    </row>
    <row r="27" spans="1:26" x14ac:dyDescent="0.25">
      <c r="B27" t="s">
        <v>125</v>
      </c>
      <c r="C27" s="14">
        <f>IF(P42&lt;Personal_alt!L29,1,0)</f>
        <v>0</v>
      </c>
      <c r="D27" s="14">
        <f>IF(P43&lt;Personal_alt!L30,1,0)</f>
        <v>0</v>
      </c>
      <c r="E27" s="14">
        <f>IF(P44&lt;Personal_alt!L31,1,0)</f>
        <v>0</v>
      </c>
      <c r="F27" s="14">
        <f>IF(P45&lt;Personal_alt!L32,1,0)</f>
        <v>0</v>
      </c>
      <c r="G27" s="14">
        <f>IF(P46&lt;Personal_alt!L33,1,0)</f>
        <v>0</v>
      </c>
      <c r="Z27" t="s">
        <v>89</v>
      </c>
    </row>
    <row r="28" spans="1:26" x14ac:dyDescent="0.25">
      <c r="C28" s="14"/>
      <c r="D28" s="14"/>
      <c r="E28" s="14"/>
      <c r="F28" s="14"/>
      <c r="G28" s="14"/>
      <c r="Z28" t="s">
        <v>86</v>
      </c>
    </row>
    <row r="29" spans="1:26" x14ac:dyDescent="0.25">
      <c r="B29" s="182" t="s">
        <v>186</v>
      </c>
      <c r="C29" s="14"/>
      <c r="D29" s="14"/>
      <c r="E29" s="14"/>
      <c r="F29" s="14"/>
      <c r="G29" s="14"/>
      <c r="Z29" t="s">
        <v>165</v>
      </c>
    </row>
    <row r="30" spans="1:26" x14ac:dyDescent="0.25">
      <c r="B30" t="s">
        <v>175</v>
      </c>
      <c r="C30" s="14" t="str">
        <f>Personal_alt!F36</f>
        <v>bitte auswählen</v>
      </c>
      <c r="D30" s="14" t="str">
        <f>Personal_alt!F37</f>
        <v>bitte auswählen</v>
      </c>
      <c r="E30" s="14" t="str">
        <f>Personal_alt!F38</f>
        <v>bitte auswählen</v>
      </c>
      <c r="F30" s="14" t="str">
        <f>Personal_alt!F39</f>
        <v>bitte auswählen</v>
      </c>
      <c r="G30" s="14" t="str">
        <f>Personal_alt!F40</f>
        <v>bitte auswählen</v>
      </c>
      <c r="Z30" t="s">
        <v>133</v>
      </c>
    </row>
    <row r="31" spans="1:26" x14ac:dyDescent="0.25">
      <c r="B31" s="379" t="s">
        <v>223</v>
      </c>
      <c r="C31" s="14"/>
      <c r="D31" s="14"/>
      <c r="E31" s="14"/>
      <c r="F31" s="14"/>
      <c r="G31" s="14"/>
      <c r="Z31" t="s">
        <v>83</v>
      </c>
    </row>
    <row r="32" spans="1:26" x14ac:dyDescent="0.25">
      <c r="B32" t="s">
        <v>124</v>
      </c>
      <c r="C32" s="14"/>
      <c r="D32" s="14"/>
      <c r="E32" s="14"/>
      <c r="F32" s="14"/>
      <c r="G32" s="14"/>
      <c r="Z32" t="s">
        <v>88</v>
      </c>
    </row>
    <row r="33" spans="1:26" x14ac:dyDescent="0.25">
      <c r="B33" t="s">
        <v>125</v>
      </c>
      <c r="C33" s="14"/>
      <c r="D33" s="14"/>
      <c r="E33" s="14"/>
      <c r="F33" s="14"/>
      <c r="G33" s="14"/>
      <c r="Z33" t="s">
        <v>163</v>
      </c>
    </row>
    <row r="34" spans="1:26" x14ac:dyDescent="0.25">
      <c r="Z34" t="s">
        <v>164</v>
      </c>
    </row>
    <row r="35" spans="1:26" x14ac:dyDescent="0.25">
      <c r="L35" t="s">
        <v>179</v>
      </c>
    </row>
    <row r="36" spans="1:26" ht="15.75" thickBot="1" x14ac:dyDescent="0.3">
      <c r="A36" s="56" t="s">
        <v>57</v>
      </c>
      <c r="B36" s="56"/>
      <c r="C36" s="56"/>
      <c r="D36" s="56"/>
      <c r="E36" s="56"/>
      <c r="F36" s="56"/>
      <c r="G36" s="56"/>
      <c r="H36" s="56"/>
      <c r="I36" s="56"/>
      <c r="J36" s="56"/>
      <c r="K36" s="57"/>
      <c r="L36">
        <f>YEAR(Basisdaten!I34)</f>
        <v>1900</v>
      </c>
      <c r="N36" t="s">
        <v>99</v>
      </c>
      <c r="Q36" s="124" t="s">
        <v>107</v>
      </c>
      <c r="R36" s="116" t="s">
        <v>102</v>
      </c>
      <c r="S36" s="116" t="s">
        <v>103</v>
      </c>
    </row>
    <row r="37" spans="1:26" ht="15.75" thickBot="1" x14ac:dyDescent="0.3">
      <c r="A37" s="56" t="s">
        <v>76</v>
      </c>
      <c r="B37" s="56"/>
      <c r="C37" s="56"/>
      <c r="D37" s="56"/>
      <c r="E37" s="56"/>
      <c r="F37" s="56"/>
      <c r="G37" s="56"/>
      <c r="H37" s="56"/>
      <c r="I37" s="56"/>
      <c r="J37" s="56"/>
      <c r="K37" s="57"/>
      <c r="L37" t="s">
        <v>180</v>
      </c>
      <c r="N37" s="123" t="s">
        <v>101</v>
      </c>
      <c r="O37" s="124" t="s">
        <v>100</v>
      </c>
      <c r="P37" s="124" t="s">
        <v>104</v>
      </c>
      <c r="Q37" s="124" t="s">
        <v>64</v>
      </c>
      <c r="T37" s="125"/>
    </row>
    <row r="38" spans="1:26" ht="15.75" thickBot="1" x14ac:dyDescent="0.3">
      <c r="A38" s="56" t="s">
        <v>78</v>
      </c>
      <c r="B38" s="56"/>
      <c r="C38" s="56"/>
      <c r="D38" s="56"/>
      <c r="E38" s="56"/>
      <c r="F38" s="56"/>
      <c r="G38" s="56"/>
      <c r="H38" s="56"/>
      <c r="I38" s="56"/>
      <c r="J38" s="56"/>
      <c r="K38" s="57"/>
      <c r="L38" t="e">
        <f>YEAR(Basisdaten!L34)</f>
        <v>#VALUE!</v>
      </c>
      <c r="N38" s="116" t="s">
        <v>102</v>
      </c>
      <c r="O38" s="130">
        <v>0.6</v>
      </c>
      <c r="P38" s="130">
        <v>0.45</v>
      </c>
      <c r="Q38" s="13" t="s">
        <v>115</v>
      </c>
      <c r="R38" s="126">
        <f>$O$38</f>
        <v>0.6</v>
      </c>
      <c r="S38" s="126">
        <f>$O$39</f>
        <v>0.8</v>
      </c>
      <c r="T38" s="117"/>
    </row>
    <row r="39" spans="1:26" x14ac:dyDescent="0.25">
      <c r="A39" s="818" t="s">
        <v>75</v>
      </c>
      <c r="B39" s="818"/>
      <c r="C39" s="818"/>
      <c r="D39" s="818"/>
      <c r="E39" s="818"/>
      <c r="F39" s="818"/>
      <c r="G39" s="818"/>
      <c r="H39" s="818"/>
      <c r="I39" s="818"/>
      <c r="J39" s="818"/>
      <c r="L39" s="173" t="s">
        <v>181</v>
      </c>
      <c r="N39" s="116" t="s">
        <v>103</v>
      </c>
      <c r="O39" s="130">
        <v>0.8</v>
      </c>
      <c r="P39" s="130">
        <v>0.6</v>
      </c>
      <c r="Q39" s="13" t="s">
        <v>116</v>
      </c>
      <c r="R39" s="126">
        <f>$O$38</f>
        <v>0.6</v>
      </c>
      <c r="S39" s="126">
        <f>$O$39</f>
        <v>0.8</v>
      </c>
      <c r="T39" s="117"/>
    </row>
    <row r="40" spans="1:26" ht="15.75" thickBot="1" x14ac:dyDescent="0.3">
      <c r="A40" s="56" t="s">
        <v>77</v>
      </c>
      <c r="B40" s="56"/>
      <c r="C40" s="56"/>
      <c r="D40" s="56"/>
      <c r="E40" s="56"/>
      <c r="F40" s="56"/>
      <c r="G40" s="56"/>
      <c r="H40" s="56"/>
      <c r="I40" s="56"/>
      <c r="J40" s="56"/>
      <c r="L40" s="174" t="e">
        <f>MONTH(DATE(YEAR(Personal_alt!E8)+1,12,1))-MONTH(Personal_alt!E8)+1</f>
        <v>#VALUE!</v>
      </c>
      <c r="N40" s="116"/>
      <c r="O40" s="13"/>
      <c r="P40" s="13"/>
      <c r="Q40" s="13" t="s">
        <v>118</v>
      </c>
      <c r="R40" s="126">
        <f>$O$38</f>
        <v>0.6</v>
      </c>
      <c r="S40" s="126">
        <f>$O$39</f>
        <v>0.8</v>
      </c>
      <c r="T40" s="117"/>
    </row>
    <row r="41" spans="1:26" ht="15.75" thickBot="1" x14ac:dyDescent="0.3">
      <c r="A41" s="56" t="s">
        <v>80</v>
      </c>
      <c r="N41" s="123"/>
      <c r="O41" s="124" t="s">
        <v>492</v>
      </c>
      <c r="P41" s="124" t="s">
        <v>493</v>
      </c>
      <c r="Q41" s="13" t="s">
        <v>119</v>
      </c>
      <c r="R41" s="126">
        <f>$P$38</f>
        <v>0.45</v>
      </c>
      <c r="S41" s="126">
        <f>$P$39</f>
        <v>0.6</v>
      </c>
      <c r="T41" s="117"/>
    </row>
    <row r="42" spans="1:26" x14ac:dyDescent="0.25">
      <c r="A42" s="56" t="s">
        <v>81</v>
      </c>
      <c r="B42" t="b">
        <v>0</v>
      </c>
      <c r="H42" s="159">
        <v>43465</v>
      </c>
      <c r="I42" t="str">
        <f>IF(Basisdaten!Y29&lt;menu!H42,"vor","nach")</f>
        <v>vor</v>
      </c>
      <c r="J42" t="s">
        <v>265</v>
      </c>
      <c r="L42" t="s">
        <v>182</v>
      </c>
      <c r="N42" s="116" t="s">
        <v>3</v>
      </c>
      <c r="O42" s="127">
        <f>(Personal_alt!H22*VLOOKUP(Personal_alt!E18,menu!Q37:S53,IF(O48=1,3,2),FALSE))/12</f>
        <v>0</v>
      </c>
      <c r="P42" s="128">
        <f>(Personal_alt!H29*VLOOKUP(Personal_alt!$E$18,menu!$Q$37:$S$53,IF(O48=1,3,2),FALSE))/12</f>
        <v>0</v>
      </c>
      <c r="Q42" s="13" t="s">
        <v>111</v>
      </c>
      <c r="R42" s="126">
        <f>$O$38</f>
        <v>0.6</v>
      </c>
      <c r="S42" s="126">
        <f>$O$39</f>
        <v>0.8</v>
      </c>
      <c r="T42" s="117"/>
    </row>
    <row r="43" spans="1:26" x14ac:dyDescent="0.25">
      <c r="A43" s="56" t="s">
        <v>82</v>
      </c>
      <c r="B43" t="b">
        <v>0</v>
      </c>
      <c r="H43" s="809"/>
      <c r="I43" s="809"/>
      <c r="J43" s="242" t="str">
        <f>IF(menu!F46="ÜGR",IF(AND(menu!G46="Integriertes Konzept",menu!H46="Erstvorhaben"),"ÜGR_Int_Erst",IF(AND(menu!G46="Integriertes Konzept",menu!H46="Anschlussvorhaben"),"ÜGR_Int_Anschl",IF(AND(menu!G46="Teilkonzept",menu!H46="Erstvorhaben"),"ÜGR_TK_Erst",IF(AND(menu!G46="Teilkonzept",menu!H46="Anschlussvorhaben"),"ÜGR_TK_Anschl")))),IF(menu!H46="Anschlussvorhaben","Neu_Anschl","Neu_Erst"))</f>
        <v>Neu_Erst</v>
      </c>
      <c r="L43" s="159" t="e">
        <f>DATE(Personal_alt!E50,1,1)</f>
        <v>#VALUE!</v>
      </c>
      <c r="N43" s="116" t="s">
        <v>126</v>
      </c>
      <c r="O43" s="127">
        <f>(Personal_alt!H23*VLOOKUP(Personal_alt!E18,menu!Q37:S53,IF(O49=1,3,2),FALSE))/12</f>
        <v>0</v>
      </c>
      <c r="P43" s="128">
        <f>(Personal_alt!H30*VLOOKUP(Personal_alt!$E$18,menu!$Q$37:$S$53,IF(O49=1,3,2),FALSE))/12</f>
        <v>0</v>
      </c>
      <c r="Q43" s="13" t="s">
        <v>109</v>
      </c>
      <c r="R43" s="126">
        <f>$O$38</f>
        <v>0.6</v>
      </c>
      <c r="S43" s="126">
        <f>$O$39</f>
        <v>0.8</v>
      </c>
      <c r="T43" s="117"/>
    </row>
    <row r="44" spans="1:26" ht="15.75" thickBot="1" x14ac:dyDescent="0.3">
      <c r="A44" s="56" t="s">
        <v>201</v>
      </c>
      <c r="B44" t="b">
        <v>0</v>
      </c>
      <c r="L44" s="159" t="e">
        <f>DATE(Personal_alt!F50,1,1)</f>
        <v>#VALUE!</v>
      </c>
      <c r="N44" s="118" t="s">
        <v>127</v>
      </c>
      <c r="O44" s="129">
        <f>(Personal_alt!H24*VLOOKUP(Personal_alt!$E$18,menu!$Q$37:$S$53,IF(O50=1,3,2),FALSE))/12</f>
        <v>0</v>
      </c>
      <c r="P44" s="128">
        <f>(Personal_alt!H31*VLOOKUP(Personal_alt!$E$18,menu!$Q$37:$S$53,IF(O50=1,3,2),FALSE))/12</f>
        <v>0</v>
      </c>
      <c r="Q44" s="13" t="s">
        <v>113</v>
      </c>
      <c r="R44" s="126">
        <f>$O$38</f>
        <v>0.6</v>
      </c>
      <c r="S44" s="126">
        <f>$O$39</f>
        <v>0.8</v>
      </c>
      <c r="T44" s="117"/>
    </row>
    <row r="45" spans="1:26" x14ac:dyDescent="0.25">
      <c r="A45" s="56" t="s">
        <v>390</v>
      </c>
      <c r="B45" t="b">
        <v>0</v>
      </c>
      <c r="F45" s="243" t="s">
        <v>240</v>
      </c>
      <c r="G45" s="244" t="s">
        <v>239</v>
      </c>
      <c r="H45" s="245" t="s">
        <v>207</v>
      </c>
      <c r="I45" t="s">
        <v>412</v>
      </c>
      <c r="J45" t="s">
        <v>213</v>
      </c>
      <c r="L45" s="159" t="e">
        <f>DATE(Personal_alt!G50,1,1)</f>
        <v>#VALUE!</v>
      </c>
      <c r="N45" s="118" t="s">
        <v>187</v>
      </c>
      <c r="O45" s="129">
        <f>(Personal_alt!H25*VLOOKUP(Personal_alt!$E$18,menu!$Q$37:$S$53,IF(O51=1,3,2),FALSE))/12</f>
        <v>0</v>
      </c>
      <c r="P45" s="128">
        <f>(Personal_alt!H32*VLOOKUP(Personal_alt!$E$18,menu!$Q$37:$S$53,IF(O51=1,3,2),FALSE))/12</f>
        <v>0</v>
      </c>
      <c r="Q45" s="13" t="s">
        <v>120</v>
      </c>
      <c r="R45" s="126">
        <f>$P$38</f>
        <v>0.45</v>
      </c>
      <c r="S45" s="126">
        <f>$P$39</f>
        <v>0.6</v>
      </c>
      <c r="T45" s="117"/>
    </row>
    <row r="46" spans="1:26" ht="15.75" thickBot="1" x14ac:dyDescent="0.3">
      <c r="A46" s="56" t="s">
        <v>391</v>
      </c>
      <c r="B46" t="b">
        <v>0</v>
      </c>
      <c r="F46" s="246"/>
      <c r="G46" s="247" t="s">
        <v>210</v>
      </c>
      <c r="H46" s="248" t="s">
        <v>211</v>
      </c>
      <c r="L46" s="159" t="e">
        <f>DATE(Personal_alt!H50,1,1)</f>
        <v>#VALUE!</v>
      </c>
      <c r="N46" s="118" t="s">
        <v>188</v>
      </c>
      <c r="O46" s="129">
        <f>(Personal_alt!H26*VLOOKUP(Personal_alt!$E$18,menu!$Q$37:$S$53,IF(O52=1,3,2),FALSE))/12</f>
        <v>0</v>
      </c>
      <c r="P46" s="128">
        <f>(Personal_alt!H33*VLOOKUP(Personal_alt!$E$18,menu!$Q$37:$S$53,IF(O52=1,3,2),FALSE))/12</f>
        <v>0</v>
      </c>
      <c r="Q46" s="13" t="s">
        <v>110</v>
      </c>
      <c r="R46" s="126">
        <f>$O$38</f>
        <v>0.6</v>
      </c>
      <c r="S46" s="126">
        <f>$O$39</f>
        <v>0.8</v>
      </c>
      <c r="T46" s="117"/>
    </row>
    <row r="47" spans="1:26" x14ac:dyDescent="0.25">
      <c r="A47" t="s">
        <v>86</v>
      </c>
      <c r="E47" t="s">
        <v>212</v>
      </c>
      <c r="G47" s="198"/>
      <c r="H47" s="198"/>
      <c r="I47" s="198">
        <v>2</v>
      </c>
      <c r="J47" s="198">
        <f>(I47*12)-1</f>
        <v>23</v>
      </c>
      <c r="L47" s="159" t="e">
        <f>DATE(Personal_alt!H50+1,1,1)</f>
        <v>#VALUE!</v>
      </c>
      <c r="N47" s="116" t="s">
        <v>128</v>
      </c>
      <c r="O47" s="13"/>
      <c r="P47" s="13"/>
      <c r="Q47" s="13" t="s">
        <v>112</v>
      </c>
      <c r="R47" s="126">
        <f>$O$38</f>
        <v>0.6</v>
      </c>
      <c r="S47" s="126">
        <f>$O$39</f>
        <v>0.8</v>
      </c>
      <c r="T47" s="117"/>
    </row>
    <row r="48" spans="1:26" x14ac:dyDescent="0.25">
      <c r="A48" t="s">
        <v>80</v>
      </c>
      <c r="B48" t="b">
        <v>0</v>
      </c>
      <c r="E48" t="s">
        <v>241</v>
      </c>
      <c r="F48" s="819"/>
      <c r="G48" s="819"/>
      <c r="H48" s="819"/>
      <c r="I48" s="819"/>
      <c r="J48" s="819"/>
      <c r="N48" s="115" t="s">
        <v>3</v>
      </c>
      <c r="O48" s="13">
        <f>IF(OR(Personal_alt!E22=menu!A18,Personal_alt!E22=menu!A19,Personal_alt!E22=menu!A20,Personal_alt!E22=menu!A21,Personal_alt!E22=menu!A22),1,2)</f>
        <v>2</v>
      </c>
      <c r="P48" s="13"/>
      <c r="Q48" s="13" t="s">
        <v>114</v>
      </c>
      <c r="R48" s="126">
        <f>$O$38</f>
        <v>0.6</v>
      </c>
      <c r="S48" s="126">
        <f>$O$39</f>
        <v>0.8</v>
      </c>
      <c r="T48" s="117"/>
    </row>
    <row r="49" spans="1:26" x14ac:dyDescent="0.25">
      <c r="A49" t="s">
        <v>87</v>
      </c>
      <c r="B49" t="b">
        <v>0</v>
      </c>
      <c r="E49" t="s">
        <v>244</v>
      </c>
      <c r="F49">
        <f>IF(H46=A104,65,40)</f>
        <v>40</v>
      </c>
      <c r="G49">
        <f>IF(H46=A104,90,55)</f>
        <v>55</v>
      </c>
      <c r="N49" s="116" t="s">
        <v>126</v>
      </c>
      <c r="O49" s="13">
        <f>IF(OR(Personal_alt!E23=menu!A18,Personal_alt!E23=menu!A19,Personal_alt!E23=menu!A20,Personal_alt!E23=menu!A21,Personal_alt!E23=menu!A22),1,2)</f>
        <v>2</v>
      </c>
      <c r="P49" s="13"/>
      <c r="Q49" s="13" t="s">
        <v>117</v>
      </c>
      <c r="R49" s="126">
        <f>$O$38</f>
        <v>0.6</v>
      </c>
      <c r="S49" s="126">
        <f>$O$39</f>
        <v>0.8</v>
      </c>
      <c r="T49" s="117"/>
    </row>
    <row r="50" spans="1:26" x14ac:dyDescent="0.25">
      <c r="A50" t="s">
        <v>90</v>
      </c>
      <c r="H50" t="s">
        <v>269</v>
      </c>
      <c r="I50">
        <f>I47*5</f>
        <v>10</v>
      </c>
      <c r="N50" s="118" t="s">
        <v>127</v>
      </c>
      <c r="O50" s="13">
        <f>IF(OR(Personal_alt!E24=menu!A18,Personal_alt!E24=menu!A19,Personal_alt!E24=menu!A20,Personal_alt!E24=menu!A21,Personal_alt!E24=menu!A22),1,2)</f>
        <v>2</v>
      </c>
      <c r="P50" s="13"/>
      <c r="Q50" s="13" t="s">
        <v>121</v>
      </c>
      <c r="R50" s="126">
        <f>$P$38</f>
        <v>0.45</v>
      </c>
      <c r="S50" s="126">
        <f>$P$39</f>
        <v>0.6</v>
      </c>
      <c r="T50" s="117"/>
    </row>
    <row r="51" spans="1:26" x14ac:dyDescent="0.25">
      <c r="A51" t="s">
        <v>91</v>
      </c>
      <c r="B51" t="b">
        <v>0</v>
      </c>
      <c r="E51" t="s">
        <v>456</v>
      </c>
      <c r="N51" s="118" t="s">
        <v>187</v>
      </c>
      <c r="O51" s="13">
        <f>IF(OR(Personal_alt!E25=menu!A18,Personal_alt!E25=menu!A19,Personal_alt!E25=menu!A20,Personal_alt!E25=menu!A21,Personal_alt!E25=menu!A22),1,2)</f>
        <v>2</v>
      </c>
      <c r="P51" s="13"/>
      <c r="Q51" s="13" t="s">
        <v>122</v>
      </c>
      <c r="R51" s="126">
        <f>$P$38</f>
        <v>0.45</v>
      </c>
      <c r="S51" s="126">
        <f>$P$39</f>
        <v>0.6</v>
      </c>
      <c r="T51" s="117"/>
    </row>
    <row r="52" spans="1:26" x14ac:dyDescent="0.25">
      <c r="A52" t="s">
        <v>93</v>
      </c>
      <c r="N52" s="118" t="s">
        <v>188</v>
      </c>
      <c r="O52" s="13">
        <f>IF(OR(Personal_alt!E26=menu!A18,Personal_alt!E26=menu!A19,Personal_alt!E26=menu!A20,Personal_alt!E26=menu!A21,Personal_alt!E26=menu!A22),1,2)</f>
        <v>2</v>
      </c>
      <c r="P52" s="13"/>
      <c r="Q52" s="13" t="s">
        <v>108</v>
      </c>
      <c r="R52" s="126">
        <f>$O$38</f>
        <v>0.6</v>
      </c>
      <c r="S52" s="126">
        <f>$O$39</f>
        <v>0.8</v>
      </c>
      <c r="T52" s="117"/>
    </row>
    <row r="53" spans="1:26" x14ac:dyDescent="0.25">
      <c r="A53" t="s">
        <v>94</v>
      </c>
      <c r="B53" t="b">
        <v>0</v>
      </c>
      <c r="F53" s="115" t="s">
        <v>464</v>
      </c>
      <c r="G53" s="356">
        <f>Basisdaten!I34</f>
        <v>0</v>
      </c>
      <c r="H53" s="356">
        <f>DATE(YEAR(G53)+1,MONTH(1),DAY(1))</f>
        <v>367</v>
      </c>
      <c r="I53" s="356">
        <f>IF(I47&lt;=1,IF(OR(Basisdaten!#REF!=menu!A97,Basisdaten!#REF!=menu!A97,Basisdaten!I34=0),"",IF(OR(Basisdaten!#REF!=menu!A104,DAY(Basisdaten!I34)=1),EOMONTH(Basisdaten!I34,menu!J47),EDATE(Basisdaten!I34,((menu!J47+1))))),DATE(YEAR(H53)+1,MONTH(H53),DAY(H53)))</f>
        <v>732</v>
      </c>
      <c r="J53" s="356" t="str">
        <f>IF(I47&lt;=2,IF(Basisdaten!I34=0,"",IF(DAY(Basisdaten!I34)=1,EOMONTH(Basisdaten!I34,menu!J47),EDATE(Basisdaten!I34,((menu!J47+1))))),DATE(YEAR(I53)+1,MONTH(I53),DAY(I53)))</f>
        <v/>
      </c>
      <c r="K53" s="356">
        <f>IF(Basisdaten!I34=0,1900,IF(Basisdaten!I34=1,EOMONTH(Basisdaten!I34,menu!J47),EDATE(Basisdaten!I34,((menu!J47+1)))))</f>
        <v>1900</v>
      </c>
      <c r="N53" s="118"/>
      <c r="O53" s="119"/>
      <c r="P53" s="119"/>
      <c r="Q53" s="119" t="s">
        <v>123</v>
      </c>
      <c r="R53" s="126">
        <f>$P$38</f>
        <v>0.45</v>
      </c>
      <c r="S53" s="126">
        <f>$P$39</f>
        <v>0.6</v>
      </c>
      <c r="T53" s="120"/>
    </row>
    <row r="54" spans="1:26" x14ac:dyDescent="0.25">
      <c r="A54" t="s">
        <v>95</v>
      </c>
      <c r="F54" s="116" t="s">
        <v>466</v>
      </c>
      <c r="G54" s="13">
        <f>DATEDIF(G53,H53,"D")</f>
        <v>367</v>
      </c>
      <c r="H54" s="13">
        <f>DATEDIF(H53,I53,"D")</f>
        <v>365</v>
      </c>
      <c r="I54" s="13" t="e">
        <f>IF(J53&gt;I53,DATEDIF(I53,J53,"D"),0)</f>
        <v>#VALUE!</v>
      </c>
      <c r="J54" s="13">
        <f>IF(J53&lt;K53,DATEDIF(J53,K53,"D"),0)</f>
        <v>0</v>
      </c>
      <c r="Z54" t="s">
        <v>64</v>
      </c>
    </row>
    <row r="55" spans="1:26" x14ac:dyDescent="0.25">
      <c r="A55" t="s">
        <v>96</v>
      </c>
      <c r="B55" t="b">
        <v>0</v>
      </c>
      <c r="F55" s="116" t="s">
        <v>465</v>
      </c>
      <c r="G55" s="127">
        <f>IF(DAY(G53)=1,ROUND(G54/30.436875,0),ROUND(G54/30.436875,3))</f>
        <v>12.058</v>
      </c>
      <c r="H55" s="127">
        <f>IF(DAY(G53)=1,ROUND(H54/30.436875,0),ROUND(H54/30.436875,3))</f>
        <v>11.992000000000001</v>
      </c>
      <c r="I55" s="127" t="e">
        <f>IF(DAY(G53)=1,ROUND(I54/30.436875,0),ROUND(I54/30.436875,3))</f>
        <v>#VALUE!</v>
      </c>
      <c r="J55" s="127">
        <f>IF(DAY(G53)=1,ROUND(J54/30.436875,0),ROUND(J54/30.436875,3))</f>
        <v>0</v>
      </c>
      <c r="K55" s="357" t="e">
        <f>ROUND(SUM(G55:J55),2)</f>
        <v>#VALUE!</v>
      </c>
      <c r="L55" t="s">
        <v>467</v>
      </c>
      <c r="Z55" t="str">
        <f ca="1">MID(CELL("dateiname",Basisdaten!A1),SEARCH("]",CELL("dateiname",Basisdaten!A1))+1,31)</f>
        <v>Basisdaten</v>
      </c>
    </row>
    <row r="56" spans="1:26" x14ac:dyDescent="0.25">
      <c r="B56" t="b">
        <v>0</v>
      </c>
      <c r="F56" s="116"/>
      <c r="G56" s="13"/>
      <c r="H56" s="13"/>
      <c r="I56" s="13"/>
      <c r="J56" s="13"/>
      <c r="N56" s="230" t="s">
        <v>278</v>
      </c>
      <c r="Z56" t="str">
        <f ca="1">MID(CELL("dateiname",Vorhabenbeschreibung!A1),SEARCH("]",CELL("dateiname",Vorhabenbeschreibung!A1))+1,31)</f>
        <v>Vorhabenbeschreibung</v>
      </c>
    </row>
    <row r="57" spans="1:26" x14ac:dyDescent="0.25">
      <c r="B57" t="b">
        <v>0</v>
      </c>
      <c r="F57" s="116"/>
      <c r="G57" s="13"/>
      <c r="H57" s="13"/>
      <c r="I57" s="13"/>
      <c r="J57" s="117"/>
      <c r="N57" s="184" t="s">
        <v>64</v>
      </c>
      <c r="Z57" t="str">
        <f ca="1">MID(CELL("dateiname",'Inhalte und Handlungsfelder'!A1),SEARCH("]",CELL("dateiname",'Inhalte und Handlungsfelder'!A1))+1,31)</f>
        <v>Inhalte und Handlungsfelder</v>
      </c>
    </row>
    <row r="58" spans="1:26" x14ac:dyDescent="0.25">
      <c r="B58" t="b">
        <v>0</v>
      </c>
      <c r="F58" s="116"/>
      <c r="G58" s="13"/>
      <c r="H58" s="13"/>
      <c r="I58" s="13"/>
      <c r="J58" s="117"/>
      <c r="N58" s="184" t="s">
        <v>279</v>
      </c>
      <c r="Z58" t="str">
        <f ca="1">MID(CELL("dateiname",Personal_alt!A1),SEARCH("]",CELL("dateiname",Personal_alt!A1))+1,31)</f>
        <v>Personal_alt</v>
      </c>
    </row>
    <row r="59" spans="1:26" x14ac:dyDescent="0.25">
      <c r="A59" s="155" t="s">
        <v>140</v>
      </c>
      <c r="B59" s="156"/>
      <c r="F59" s="118"/>
      <c r="G59" s="119"/>
      <c r="H59" s="119"/>
      <c r="I59" s="119"/>
      <c r="J59" s="120"/>
      <c r="N59" s="13" t="s">
        <v>280</v>
      </c>
      <c r="O59" t="s">
        <v>281</v>
      </c>
      <c r="Z59" t="e">
        <f ca="1">MID(CELL("dateiname",#REF!),SEARCH("]",CELL("dateiname",#REF!))+1,31)</f>
        <v>#REF!</v>
      </c>
    </row>
    <row r="60" spans="1:26" x14ac:dyDescent="0.25">
      <c r="A60" s="156" t="s">
        <v>64</v>
      </c>
      <c r="B60" s="156"/>
      <c r="N60" s="15" t="s">
        <v>282</v>
      </c>
      <c r="O60" t="s">
        <v>283</v>
      </c>
      <c r="Z60" t="e">
        <f ca="1">MID(CELL("dateiname",#REF!),SEARCH("]",CELL("dateiname",#REF!))+1,31)</f>
        <v>#REF!</v>
      </c>
    </row>
    <row r="61" spans="1:26" x14ac:dyDescent="0.25">
      <c r="A61" s="156" t="s">
        <v>141</v>
      </c>
      <c r="B61" s="156"/>
      <c r="N61" s="15" t="s">
        <v>285</v>
      </c>
      <c r="O61" t="s">
        <v>284</v>
      </c>
      <c r="Z61" t="str">
        <f ca="1">MID(CELL("dateiname",prof_Prozessunterstützung!A1),SEARCH("]",CELL("dateiname",prof_Prozessunterstützung!A1))+1,31)</f>
        <v>prof_Prozessunterstützung</v>
      </c>
    </row>
    <row r="62" spans="1:26" x14ac:dyDescent="0.25">
      <c r="A62" s="157" t="s">
        <v>142</v>
      </c>
      <c r="B62" s="156"/>
      <c r="N62" s="15" t="s">
        <v>70</v>
      </c>
      <c r="O62" t="s">
        <v>286</v>
      </c>
      <c r="Z62" t="e">
        <f ca="1">MID(CELL("dateiname",#REF!),SEARCH("]",CELL("dateiname",#REF!))+1,31)</f>
        <v>#REF!</v>
      </c>
    </row>
    <row r="63" spans="1:26" x14ac:dyDescent="0.25">
      <c r="A63" s="157" t="s">
        <v>155</v>
      </c>
      <c r="B63" s="156"/>
      <c r="Z63" t="e">
        <f ca="1">MID(CELL("dateiname",#REF!),SEARCH("]",CELL("dateiname",#REF!))+1,31)</f>
        <v>#REF!</v>
      </c>
    </row>
    <row r="64" spans="1:26" x14ac:dyDescent="0.25">
      <c r="A64" s="157" t="s">
        <v>143</v>
      </c>
      <c r="B64" s="156"/>
      <c r="Z64" t="str">
        <f ca="1">MID(CELL("dateiname",Konzepterstellung!A1),SEARCH("]",CELL("dateiname",Konzepterstellung!A1))+1,31)</f>
        <v>Konzepterstellung</v>
      </c>
    </row>
    <row r="65" spans="1:26" x14ac:dyDescent="0.25">
      <c r="A65" s="157" t="s">
        <v>144</v>
      </c>
      <c r="B65" s="156"/>
      <c r="Z65" t="str">
        <f ca="1">MID(CELL("dateiname",Konzeptfertigstellung!A1),SEARCH("]",CELL("dateiname",Konzeptfertigstellung!A1))+1,31)</f>
        <v>Konzeptfertigstellung</v>
      </c>
    </row>
    <row r="66" spans="1:26" x14ac:dyDescent="0.25">
      <c r="A66" s="156" t="s">
        <v>145</v>
      </c>
      <c r="B66" s="156"/>
      <c r="Z66" t="e">
        <f ca="1">MID(CELL("dateiname",#REF!),SEARCH("]",CELL("dateiname",#REF!))+1,31)</f>
        <v>#REF!</v>
      </c>
    </row>
    <row r="67" spans="1:26" x14ac:dyDescent="0.25">
      <c r="A67" s="156" t="s">
        <v>146</v>
      </c>
      <c r="B67" s="156"/>
      <c r="Z67" t="str">
        <f ca="1">MID(CELL("dateiname",Anmerkungen!A1),SEARCH("]",CELL("dateiname",Anmerkungen!A1))+1,31)</f>
        <v>Anmerkungen</v>
      </c>
    </row>
    <row r="68" spans="1:26" x14ac:dyDescent="0.25">
      <c r="A68" s="156" t="s">
        <v>147</v>
      </c>
      <c r="B68" s="156"/>
    </row>
    <row r="69" spans="1:26" x14ac:dyDescent="0.25">
      <c r="A69" s="156" t="s">
        <v>148</v>
      </c>
      <c r="B69" s="156"/>
    </row>
    <row r="70" spans="1:26" x14ac:dyDescent="0.25">
      <c r="A70" s="156" t="s">
        <v>149</v>
      </c>
      <c r="B70" s="156"/>
    </row>
    <row r="71" spans="1:26" x14ac:dyDescent="0.25">
      <c r="A71" s="156" t="s">
        <v>150</v>
      </c>
      <c r="B71" s="156"/>
    </row>
    <row r="72" spans="1:26" x14ac:dyDescent="0.25">
      <c r="A72" s="156" t="s">
        <v>151</v>
      </c>
      <c r="B72" s="156"/>
    </row>
    <row r="73" spans="1:26" x14ac:dyDescent="0.25">
      <c r="A73" s="163" t="s">
        <v>159</v>
      </c>
    </row>
    <row r="76" spans="1:26" x14ac:dyDescent="0.25">
      <c r="A76" s="156" t="s">
        <v>64</v>
      </c>
    </row>
    <row r="77" spans="1:26" x14ac:dyDescent="0.25">
      <c r="A77" t="s">
        <v>157</v>
      </c>
    </row>
    <row r="78" spans="1:26" x14ac:dyDescent="0.25">
      <c r="A78" t="s">
        <v>156</v>
      </c>
    </row>
    <row r="81" spans="1:4" x14ac:dyDescent="0.25">
      <c r="A81" t="s">
        <v>64</v>
      </c>
    </row>
    <row r="82" spans="1:4" x14ac:dyDescent="0.25">
      <c r="A82" t="s">
        <v>198</v>
      </c>
    </row>
    <row r="83" spans="1:4" x14ac:dyDescent="0.25">
      <c r="A83" t="s">
        <v>199</v>
      </c>
    </row>
    <row r="86" spans="1:4" x14ac:dyDescent="0.25">
      <c r="B86" t="s">
        <v>261</v>
      </c>
      <c r="C86" t="b">
        <v>0</v>
      </c>
    </row>
    <row r="87" spans="1:4" x14ac:dyDescent="0.25">
      <c r="A87" t="s">
        <v>64</v>
      </c>
    </row>
    <row r="88" spans="1:4" x14ac:dyDescent="0.25">
      <c r="A88" t="s">
        <v>536</v>
      </c>
    </row>
    <row r="89" spans="1:4" x14ac:dyDescent="0.25">
      <c r="A89" t="s">
        <v>533</v>
      </c>
    </row>
    <row r="90" spans="1:4" x14ac:dyDescent="0.25">
      <c r="A90" t="s">
        <v>534</v>
      </c>
    </row>
    <row r="91" spans="1:4" x14ac:dyDescent="0.25">
      <c r="A91" t="s">
        <v>535</v>
      </c>
    </row>
    <row r="93" spans="1:4" x14ac:dyDescent="0.25">
      <c r="B93" s="814" t="s">
        <v>205</v>
      </c>
      <c r="C93" s="814"/>
      <c r="D93" t="e">
        <f>SUMIF(#REF!,"Fachveranstaltung / Infoveranstaltung",#REF!)+SUMIF(#REF!,"Netzwerktreffen",#REF!)</f>
        <v>#REF!</v>
      </c>
    </row>
    <row r="97" spans="1:6" x14ac:dyDescent="0.25">
      <c r="A97" t="s">
        <v>64</v>
      </c>
    </row>
    <row r="98" spans="1:6" x14ac:dyDescent="0.25">
      <c r="A98" t="s">
        <v>210</v>
      </c>
    </row>
    <row r="99" spans="1:6" x14ac:dyDescent="0.25">
      <c r="A99" t="s">
        <v>569</v>
      </c>
    </row>
    <row r="100" spans="1:6" x14ac:dyDescent="0.25">
      <c r="A100" s="409"/>
    </row>
    <row r="102" spans="1:6" x14ac:dyDescent="0.25">
      <c r="A102" t="s">
        <v>64</v>
      </c>
    </row>
    <row r="103" spans="1:6" x14ac:dyDescent="0.25">
      <c r="A103" t="s">
        <v>570</v>
      </c>
    </row>
    <row r="104" spans="1:6" x14ac:dyDescent="0.25">
      <c r="A104" t="s">
        <v>534</v>
      </c>
    </row>
    <row r="105" spans="1:6" x14ac:dyDescent="0.25">
      <c r="A105" t="s">
        <v>571</v>
      </c>
    </row>
    <row r="106" spans="1:6" x14ac:dyDescent="0.25">
      <c r="F106">
        <f>I47</f>
        <v>2</v>
      </c>
    </row>
    <row r="108" spans="1:6" x14ac:dyDescent="0.25">
      <c r="A108" s="182" t="s">
        <v>214</v>
      </c>
    </row>
    <row r="109" spans="1:6" x14ac:dyDescent="0.25">
      <c r="A109" t="s">
        <v>215</v>
      </c>
      <c r="B109" s="14" t="s">
        <v>216</v>
      </c>
      <c r="C109" t="s">
        <v>217</v>
      </c>
    </row>
    <row r="110" spans="1:6" x14ac:dyDescent="0.25">
      <c r="A110" s="183" t="s">
        <v>218</v>
      </c>
      <c r="B110" s="184">
        <v>39</v>
      </c>
      <c r="C110" t="s">
        <v>219</v>
      </c>
    </row>
    <row r="111" spans="1:6" x14ac:dyDescent="0.25">
      <c r="A111" t="s">
        <v>220</v>
      </c>
      <c r="B111" s="184">
        <v>19</v>
      </c>
      <c r="C111" t="s">
        <v>221</v>
      </c>
    </row>
    <row r="112" spans="1:6" x14ac:dyDescent="0.25">
      <c r="A112" t="s">
        <v>222</v>
      </c>
      <c r="B112" s="185">
        <v>220</v>
      </c>
      <c r="C112" t="s">
        <v>221</v>
      </c>
    </row>
    <row r="113" spans="1:10" x14ac:dyDescent="0.25">
      <c r="D113" s="182" t="s">
        <v>223</v>
      </c>
      <c r="E113" s="182" t="s">
        <v>224</v>
      </c>
    </row>
    <row r="114" spans="1:10" x14ac:dyDescent="0.25">
      <c r="A114" t="s">
        <v>225</v>
      </c>
      <c r="B114" t="s">
        <v>414</v>
      </c>
      <c r="C114" t="s">
        <v>413</v>
      </c>
      <c r="D114" t="s">
        <v>226</v>
      </c>
      <c r="E114" t="s">
        <v>226</v>
      </c>
      <c r="F114" t="s">
        <v>415</v>
      </c>
      <c r="G114" t="s">
        <v>423</v>
      </c>
      <c r="H114" t="s">
        <v>424</v>
      </c>
    </row>
    <row r="115" spans="1:10" x14ac:dyDescent="0.25">
      <c r="B115">
        <f>SUM(Personal!G23:G26)*I47</f>
        <v>0</v>
      </c>
      <c r="C115">
        <f>IF(I47=FALSE,1,((B115/B110)/I47))</f>
        <v>0</v>
      </c>
      <c r="D115" s="307">
        <f>(C115*B112)</f>
        <v>0</v>
      </c>
      <c r="E115" s="186">
        <f>ROUND((D115-(D115/100*15)),0)</f>
        <v>0</v>
      </c>
      <c r="F115" s="306">
        <f>D115*I47</f>
        <v>0</v>
      </c>
      <c r="G115" s="311">
        <f>F115+(F115/100)*5</f>
        <v>0</v>
      </c>
      <c r="H115" s="311">
        <f>F115-(F115/100)*5</f>
        <v>0</v>
      </c>
    </row>
    <row r="117" spans="1:10" x14ac:dyDescent="0.25">
      <c r="C117" t="s">
        <v>227</v>
      </c>
    </row>
    <row r="118" spans="1:10" x14ac:dyDescent="0.25">
      <c r="B118" t="s">
        <v>228</v>
      </c>
      <c r="C118" t="str">
        <f>Personal_alt!E50</f>
        <v>Projektjahr 1</v>
      </c>
      <c r="D118" t="str">
        <f>Personal_alt!F50</f>
        <v>Projektjahr 2</v>
      </c>
      <c r="E118" t="str">
        <f>Personal_alt!G50</f>
        <v>Projektjahr 3</v>
      </c>
      <c r="F118" t="str">
        <f>Personal_alt!H50</f>
        <v>Projektjahr 4</v>
      </c>
      <c r="I118" t="s">
        <v>232</v>
      </c>
      <c r="J118" t="str">
        <f>"Achtung: Die Anzahl der für das Jahr " &amp;C118&amp;" angegebenen Personentage wirkt recht hoch. Bitte erläutern Sie Ihre Angaben im Tabellenblatt 'Anmerkungen'."</f>
        <v>Achtung: Die Anzahl der für das Jahr Projektjahr 1 angegebenen Personentage wirkt recht hoch. Bitte erläutern Sie Ihre Angaben im Tabellenblatt 'Anmerkungen'.</v>
      </c>
    </row>
    <row r="119" spans="1:10" x14ac:dyDescent="0.25">
      <c r="B119" t="s">
        <v>229</v>
      </c>
      <c r="C119">
        <f>Personal_alt!E51</f>
        <v>12</v>
      </c>
      <c r="D119">
        <f>Personal_alt!F51</f>
        <v>12</v>
      </c>
      <c r="E119">
        <f>Personal_alt!G51</f>
        <v>0</v>
      </c>
      <c r="F119">
        <f>Personal_alt!H51</f>
        <v>0</v>
      </c>
      <c r="J119" t="str">
        <f>"Achtung: Die Anzahl der für das Jahr " &amp;C118&amp;" angegebenen Personentage wirkt zu niedrig. Bitte erläutern Sie Ihre Angaben im Tabellenblatt 'Anmerkungen'."</f>
        <v>Achtung: Die Anzahl der für das Jahr Projektjahr 1 angegebenen Personentage wirkt zu niedrig. Bitte erläutern Sie Ihre Angaben im Tabellenblatt 'Anmerkungen'.</v>
      </c>
    </row>
    <row r="120" spans="1:10" x14ac:dyDescent="0.25">
      <c r="B120" t="s">
        <v>230</v>
      </c>
      <c r="C120">
        <f>ROUND(($D$115/12)*C119,0)</f>
        <v>0</v>
      </c>
      <c r="D120">
        <f>ROUND(($D$115/12)*D119,0)</f>
        <v>0</v>
      </c>
      <c r="E120">
        <f>ROUND(($D$115/12)*E119,0)</f>
        <v>0</v>
      </c>
      <c r="F120">
        <f>ROUND(($D$115/12)*F119,0)</f>
        <v>0</v>
      </c>
      <c r="J120" t="str">
        <f>"Achtung: Die Anzahl der für das Jahr " &amp;D118&amp;" angegebenen Personentage wirkt recht hoch. Bitte erläutern Sie Ihre Angaben im Tabellenblatt 'Anmerkungen'."</f>
        <v>Achtung: Die Anzahl der für das Jahr Projektjahr 2 angegebenen Personentage wirkt recht hoch. Bitte erläutern Sie Ihre Angaben im Tabellenblatt 'Anmerkungen'.</v>
      </c>
    </row>
    <row r="121" spans="1:10" x14ac:dyDescent="0.25">
      <c r="B121" t="s">
        <v>411</v>
      </c>
      <c r="C121">
        <f>($E$115/12)*C119</f>
        <v>0</v>
      </c>
      <c r="D121">
        <f>($E$115/12)*D119</f>
        <v>0</v>
      </c>
      <c r="E121">
        <f>($E$115/12)*E119</f>
        <v>0</v>
      </c>
      <c r="F121">
        <f>($E$115/12)*F119</f>
        <v>0</v>
      </c>
      <c r="J121" t="str">
        <f>"Achtung: Die Anzahl der für das Jahr " &amp;D118&amp;" angegebenen Personentage wirkt zu niedrig. Bitte erläutern Sie Ihre Angaben im Tabellenblatt 'Anmerkungen'."</f>
        <v>Achtung: Die Anzahl der für das Jahr Projektjahr 2 angegebenen Personentage wirkt zu niedrig. Bitte erläutern Sie Ihre Angaben im Tabellenblatt 'Anmerkungen'.</v>
      </c>
    </row>
    <row r="122" spans="1:10" x14ac:dyDescent="0.25">
      <c r="B122" t="s">
        <v>231</v>
      </c>
      <c r="C122" t="e">
        <f>SUM(#REF!,#REF!,#REF!,#REF!)</f>
        <v>#REF!</v>
      </c>
      <c r="D122" t="e">
        <f>SUM(#REF!,#REF!,#REF!,#REF!)</f>
        <v>#REF!</v>
      </c>
      <c r="E122" t="e">
        <f>SUM(#REF!,#REF!,#REF!,#REF!)</f>
        <v>#REF!</v>
      </c>
      <c r="F122" t="e">
        <f>SUM(#REF!,#REF!,#REF!,#REF!)</f>
        <v>#REF!</v>
      </c>
      <c r="J122" t="str">
        <f>"Achtung: Die Anzahl der für das Jahr " &amp;E118&amp;" angegebenen Personentage wirkt recht hoch. Bitte erläutern Sie Ihre Angaben im Tabellenblatt 'Anmerkungen'."</f>
        <v>Achtung: Die Anzahl der für das Jahr Projektjahr 3 angegebenen Personentage wirkt recht hoch. Bitte erläutern Sie Ihre Angaben im Tabellenblatt 'Anmerkungen'.</v>
      </c>
    </row>
    <row r="123" spans="1:10" x14ac:dyDescent="0.25">
      <c r="C123" s="814" t="e">
        <f>IF(Basisdaten!#REF!="Nein",J126,IF(SUM(C122:F122)=0,"",IF(C122&gt;C120,J118,IF(C122&lt;C121,J119,IF(D122&gt;D120,J120,IF(D122&lt;D121,J121,IF(E122&gt;E120,J122,IF(E122&lt;E121,J123,IF(F122&gt;F120,J124,IF(F122&lt;F121,J125,IF(AND(F46="ÜGR",H46="Anschlussvorhaben"),J131,"")))))))))))</f>
        <v>#REF!</v>
      </c>
      <c r="D123" s="814"/>
      <c r="E123" s="814"/>
      <c r="F123" s="814"/>
      <c r="G123" s="814"/>
      <c r="H123" s="814"/>
      <c r="I123" s="814"/>
      <c r="J123" t="str">
        <f>"Achtung: Die Anzahl der für das Jahr " &amp;E118&amp;" angegebenen Personentage wirkt zu niedrig. Bitte erläutern Sie Ihre Angaben im Tabellenblatt 'Anmerkungen'."</f>
        <v>Achtung: Die Anzahl der für das Jahr Projektjahr 3 angegebenen Personentage wirkt zu niedrig. Bitte erläutern Sie Ihre Angaben im Tabellenblatt 'Anmerkungen'.</v>
      </c>
    </row>
    <row r="124" spans="1:10" x14ac:dyDescent="0.25">
      <c r="A124" t="s">
        <v>64</v>
      </c>
      <c r="J124" t="str">
        <f>"Achtung: Die Anzahl der für das Jahr " &amp;F118&amp;" angegebenen Personentage wirkt recht hoch. Bitte erläutern Sie Ihre Angaben im Tabellenblatt 'Anmerkungen'."</f>
        <v>Achtung: Die Anzahl der für das Jahr Projektjahr 4 angegebenen Personentage wirkt recht hoch. Bitte erläutern Sie Ihre Angaben im Tabellenblatt 'Anmerkungen'.</v>
      </c>
    </row>
    <row r="125" spans="1:10" x14ac:dyDescent="0.25">
      <c r="A125" t="s">
        <v>454</v>
      </c>
      <c r="J125" t="str">
        <f>"Achtung: Die Anzahl der für das Jahr " &amp;F118&amp;" angegebenen Personentage wirkt zu niedrig. Bitte erläutern Sie Ihre Angaben im Tabellenblatt 'Anmerkungen'."</f>
        <v>Achtung: Die Anzahl der für das Jahr Projektjahr 4 angegebenen Personentage wirkt zu niedrig. Bitte erläutern Sie Ihre Angaben im Tabellenblatt 'Anmerkungen'.</v>
      </c>
    </row>
    <row r="126" spans="1:10" x14ac:dyDescent="0.25">
      <c r="A126" t="s">
        <v>455</v>
      </c>
      <c r="J126" t="s">
        <v>296</v>
      </c>
    </row>
    <row r="127" spans="1:10" x14ac:dyDescent="0.25">
      <c r="J127" t="s">
        <v>295</v>
      </c>
    </row>
    <row r="128" spans="1:10" x14ac:dyDescent="0.25">
      <c r="A128" s="811" t="s">
        <v>236</v>
      </c>
      <c r="B128" s="812"/>
      <c r="C128" s="812"/>
      <c r="D128" s="812"/>
      <c r="E128" s="812"/>
      <c r="F128" s="813"/>
      <c r="J128" t="s">
        <v>294</v>
      </c>
    </row>
    <row r="129" spans="1:12" x14ac:dyDescent="0.25">
      <c r="C129" t="s">
        <v>32</v>
      </c>
      <c r="D129" t="s">
        <v>234</v>
      </c>
      <c r="E129" t="s">
        <v>235</v>
      </c>
      <c r="F129" t="s">
        <v>301</v>
      </c>
      <c r="G129" t="s">
        <v>300</v>
      </c>
      <c r="H129" t="s">
        <v>302</v>
      </c>
      <c r="I129" t="s">
        <v>303</v>
      </c>
      <c r="J129" t="s">
        <v>293</v>
      </c>
    </row>
    <row r="130" spans="1:12" ht="15" customHeight="1" x14ac:dyDescent="0.25">
      <c r="A130" s="116">
        <v>1</v>
      </c>
      <c r="B130" s="13" t="e">
        <f>#REF!</f>
        <v>#REF!</v>
      </c>
      <c r="C130" s="13" t="e">
        <f>#REF!</f>
        <v>#REF!</v>
      </c>
      <c r="D130" s="13" t="e">
        <f>#REF!</f>
        <v>#REF!</v>
      </c>
      <c r="E130" s="13" t="e">
        <f>IF(C130="bitte auswählen",0,C130*D130)</f>
        <v>#REF!</v>
      </c>
      <c r="F130" s="117" t="e">
        <f>IF(B130=$A$12,E130,0)</f>
        <v>#REF!</v>
      </c>
      <c r="G130" s="117" t="e">
        <f>IF(B130=$A$10,E130,0)</f>
        <v>#REF!</v>
      </c>
      <c r="H130" s="117" t="e">
        <f>IF(B130=$A$11,E130,0)</f>
        <v>#REF!</v>
      </c>
      <c r="I130" s="117" t="e">
        <f>IF(B130=$A$13,E130,0)</f>
        <v>#REF!</v>
      </c>
      <c r="J130" t="str">
        <f>IF(F46="ÜGR","Anschlussvorhaben (Übergangsregelung)","Anschlussvorhaben")</f>
        <v>Anschlussvorhaben</v>
      </c>
    </row>
    <row r="131" spans="1:12" ht="15" customHeight="1" x14ac:dyDescent="0.25">
      <c r="A131" s="116">
        <v>2</v>
      </c>
      <c r="B131" s="13" t="e">
        <f>#REF!</f>
        <v>#REF!</v>
      </c>
      <c r="C131" s="13" t="e">
        <f>#REF!</f>
        <v>#REF!</v>
      </c>
      <c r="D131" s="13" t="e">
        <f>#REF!</f>
        <v>#REF!</v>
      </c>
      <c r="E131" s="13" t="e">
        <f t="shared" ref="E131:E145" si="4">IF(C131="bitte auswählen",0,C131*D131)</f>
        <v>#REF!</v>
      </c>
      <c r="F131" s="117" t="e">
        <f t="shared" ref="F131:F145" si="5">IF(B131=$A$12,E131,0)</f>
        <v>#REF!</v>
      </c>
      <c r="G131" s="117" t="e">
        <f t="shared" ref="G131:G145" si="6">IF(B131=$A$10,E131,0)</f>
        <v>#REF!</v>
      </c>
      <c r="H131" s="117" t="e">
        <f t="shared" ref="H131:H145" si="7">IF(B131=$A$11,E131,0)</f>
        <v>#REF!</v>
      </c>
      <c r="I131" s="117" t="e">
        <f t="shared" ref="I131:I145" si="8">IF(B131=$A$13,E131,0)</f>
        <v>#REF!</v>
      </c>
      <c r="J131" t="s">
        <v>514</v>
      </c>
    </row>
    <row r="132" spans="1:12" ht="15" customHeight="1" x14ac:dyDescent="0.25">
      <c r="A132" s="116">
        <v>3</v>
      </c>
      <c r="B132" s="13" t="e">
        <f>#REF!</f>
        <v>#REF!</v>
      </c>
      <c r="C132" s="13" t="e">
        <f>#REF!</f>
        <v>#REF!</v>
      </c>
      <c r="D132" s="13" t="e">
        <f>#REF!</f>
        <v>#REF!</v>
      </c>
      <c r="E132" s="13" t="e">
        <f t="shared" si="4"/>
        <v>#REF!</v>
      </c>
      <c r="F132" s="117" t="e">
        <f t="shared" si="5"/>
        <v>#REF!</v>
      </c>
      <c r="G132" s="117" t="e">
        <f t="shared" si="6"/>
        <v>#REF!</v>
      </c>
      <c r="H132" s="117" t="e">
        <f t="shared" si="7"/>
        <v>#REF!</v>
      </c>
      <c r="I132" s="117" t="e">
        <f t="shared" si="8"/>
        <v>#REF!</v>
      </c>
    </row>
    <row r="133" spans="1:12" ht="15" customHeight="1" x14ac:dyDescent="0.25">
      <c r="A133" s="116">
        <v>4</v>
      </c>
      <c r="B133" s="13" t="e">
        <f>#REF!</f>
        <v>#REF!</v>
      </c>
      <c r="C133" s="13" t="e">
        <f>#REF!</f>
        <v>#REF!</v>
      </c>
      <c r="D133" s="13" t="e">
        <f>#REF!</f>
        <v>#REF!</v>
      </c>
      <c r="E133" s="13" t="e">
        <f t="shared" si="4"/>
        <v>#REF!</v>
      </c>
      <c r="F133" s="117" t="e">
        <f t="shared" si="5"/>
        <v>#REF!</v>
      </c>
      <c r="G133" s="117" t="e">
        <f t="shared" si="6"/>
        <v>#REF!</v>
      </c>
      <c r="H133" s="117" t="e">
        <f t="shared" si="7"/>
        <v>#REF!</v>
      </c>
      <c r="I133" s="117" t="e">
        <f t="shared" si="8"/>
        <v>#REF!</v>
      </c>
    </row>
    <row r="134" spans="1:12" ht="15" customHeight="1" x14ac:dyDescent="0.25">
      <c r="A134" s="116">
        <v>5</v>
      </c>
      <c r="B134" s="13" t="e">
        <f>#REF!</f>
        <v>#REF!</v>
      </c>
      <c r="C134" s="13" t="e">
        <f>#REF!</f>
        <v>#REF!</v>
      </c>
      <c r="D134" s="13" t="e">
        <f>#REF!</f>
        <v>#REF!</v>
      </c>
      <c r="E134" s="13" t="e">
        <f t="shared" si="4"/>
        <v>#REF!</v>
      </c>
      <c r="F134" s="117" t="e">
        <f t="shared" si="5"/>
        <v>#REF!</v>
      </c>
      <c r="G134" s="117" t="e">
        <f t="shared" si="6"/>
        <v>#REF!</v>
      </c>
      <c r="H134" s="117" t="e">
        <f t="shared" si="7"/>
        <v>#REF!</v>
      </c>
      <c r="I134" s="117" t="e">
        <f t="shared" si="8"/>
        <v>#REF!</v>
      </c>
    </row>
    <row r="135" spans="1:12" ht="15" customHeight="1" x14ac:dyDescent="0.25">
      <c r="A135" s="116">
        <v>6</v>
      </c>
      <c r="B135" s="13" t="e">
        <f>#REF!</f>
        <v>#REF!</v>
      </c>
      <c r="C135" s="13" t="e">
        <f>#REF!</f>
        <v>#REF!</v>
      </c>
      <c r="D135" s="13" t="e">
        <f>#REF!</f>
        <v>#REF!</v>
      </c>
      <c r="E135" s="13" t="e">
        <f t="shared" si="4"/>
        <v>#REF!</v>
      </c>
      <c r="F135" s="117" t="e">
        <f t="shared" si="5"/>
        <v>#REF!</v>
      </c>
      <c r="G135" s="117" t="e">
        <f t="shared" si="6"/>
        <v>#REF!</v>
      </c>
      <c r="H135" s="117" t="e">
        <f t="shared" si="7"/>
        <v>#REF!</v>
      </c>
      <c r="I135" s="117" t="e">
        <f t="shared" si="8"/>
        <v>#REF!</v>
      </c>
    </row>
    <row r="136" spans="1:12" ht="15" customHeight="1" x14ac:dyDescent="0.25">
      <c r="A136" s="116">
        <v>7</v>
      </c>
      <c r="B136" s="13" t="e">
        <f>#REF!</f>
        <v>#REF!</v>
      </c>
      <c r="C136" s="13" t="e">
        <f>#REF!</f>
        <v>#REF!</v>
      </c>
      <c r="D136" s="13" t="e">
        <f>#REF!</f>
        <v>#REF!</v>
      </c>
      <c r="E136" s="13" t="e">
        <f t="shared" si="4"/>
        <v>#REF!</v>
      </c>
      <c r="F136" s="117" t="e">
        <f t="shared" si="5"/>
        <v>#REF!</v>
      </c>
      <c r="G136" s="117" t="e">
        <f t="shared" si="6"/>
        <v>#REF!</v>
      </c>
      <c r="H136" s="117" t="e">
        <f t="shared" si="7"/>
        <v>#REF!</v>
      </c>
      <c r="I136" s="117" t="e">
        <f t="shared" si="8"/>
        <v>#REF!</v>
      </c>
    </row>
    <row r="137" spans="1:12" ht="15" customHeight="1" x14ac:dyDescent="0.25">
      <c r="A137" s="116">
        <v>8</v>
      </c>
      <c r="B137" s="13" t="e">
        <f>#REF!</f>
        <v>#REF!</v>
      </c>
      <c r="C137" s="13" t="e">
        <f>#REF!</f>
        <v>#REF!</v>
      </c>
      <c r="D137" s="13" t="e">
        <f>#REF!</f>
        <v>#REF!</v>
      </c>
      <c r="E137" s="13" t="e">
        <f t="shared" si="4"/>
        <v>#REF!</v>
      </c>
      <c r="F137" s="117" t="e">
        <f t="shared" si="5"/>
        <v>#REF!</v>
      </c>
      <c r="G137" s="117" t="e">
        <f t="shared" si="6"/>
        <v>#REF!</v>
      </c>
      <c r="H137" s="117" t="e">
        <f t="shared" si="7"/>
        <v>#REF!</v>
      </c>
      <c r="I137" s="117" t="e">
        <f t="shared" si="8"/>
        <v>#REF!</v>
      </c>
    </row>
    <row r="138" spans="1:12" ht="15" customHeight="1" x14ac:dyDescent="0.25">
      <c r="A138" s="116">
        <v>9</v>
      </c>
      <c r="B138" s="13" t="e">
        <f>#REF!</f>
        <v>#REF!</v>
      </c>
      <c r="C138" s="13" t="e">
        <f>#REF!</f>
        <v>#REF!</v>
      </c>
      <c r="D138" s="13" t="e">
        <f>#REF!</f>
        <v>#REF!</v>
      </c>
      <c r="E138" s="13" t="e">
        <f t="shared" si="4"/>
        <v>#REF!</v>
      </c>
      <c r="F138" s="117" t="e">
        <f t="shared" si="5"/>
        <v>#REF!</v>
      </c>
      <c r="G138" s="117" t="e">
        <f t="shared" si="6"/>
        <v>#REF!</v>
      </c>
      <c r="H138" s="117" t="e">
        <f t="shared" si="7"/>
        <v>#REF!</v>
      </c>
      <c r="I138" s="117" t="e">
        <f t="shared" si="8"/>
        <v>#REF!</v>
      </c>
      <c r="J138" t="s">
        <v>545</v>
      </c>
      <c r="K138" t="s">
        <v>466</v>
      </c>
      <c r="L138" t="s">
        <v>547</v>
      </c>
    </row>
    <row r="139" spans="1:12" ht="15" customHeight="1" x14ac:dyDescent="0.25">
      <c r="A139" s="116">
        <v>10</v>
      </c>
      <c r="B139" s="13" t="e">
        <f>#REF!</f>
        <v>#REF!</v>
      </c>
      <c r="C139" s="13" t="e">
        <f>#REF!</f>
        <v>#REF!</v>
      </c>
      <c r="D139" s="13" t="e">
        <f>#REF!</f>
        <v>#REF!</v>
      </c>
      <c r="E139" s="13" t="e">
        <f t="shared" si="4"/>
        <v>#REF!</v>
      </c>
      <c r="F139" s="117" t="e">
        <f t="shared" si="5"/>
        <v>#REF!</v>
      </c>
      <c r="G139" s="117" t="e">
        <f t="shared" si="6"/>
        <v>#REF!</v>
      </c>
      <c r="H139" s="117" t="e">
        <f t="shared" si="7"/>
        <v>#REF!</v>
      </c>
      <c r="I139" s="117" t="e">
        <f t="shared" si="8"/>
        <v>#REF!</v>
      </c>
      <c r="J139" t="str">
        <f>A10</f>
        <v>Fach-/Infoveranstaltung</v>
      </c>
      <c r="K139" s="182">
        <f>5*menu!I47</f>
        <v>10</v>
      </c>
      <c r="L139" t="e">
        <f>IF(G146&gt;K139,1,0)</f>
        <v>#REF!</v>
      </c>
    </row>
    <row r="140" spans="1:12" ht="15" customHeight="1" x14ac:dyDescent="0.25">
      <c r="A140" s="116">
        <v>11</v>
      </c>
      <c r="B140" s="13" t="e">
        <f>#REF!</f>
        <v>#REF!</v>
      </c>
      <c r="C140" s="13" t="e">
        <f>#REF!</f>
        <v>#REF!</v>
      </c>
      <c r="D140" s="13" t="e">
        <f>#REF!</f>
        <v>#REF!</v>
      </c>
      <c r="E140" s="13" t="e">
        <f t="shared" si="4"/>
        <v>#REF!</v>
      </c>
      <c r="F140" s="117" t="e">
        <f t="shared" si="5"/>
        <v>#REF!</v>
      </c>
      <c r="G140" s="117" t="e">
        <f t="shared" si="6"/>
        <v>#REF!</v>
      </c>
      <c r="H140" s="117" t="e">
        <f t="shared" si="7"/>
        <v>#REF!</v>
      </c>
      <c r="I140" s="117" t="e">
        <f t="shared" si="8"/>
        <v>#REF!</v>
      </c>
      <c r="J140" t="str">
        <f>A11</f>
        <v>Netzwerktreffen</v>
      </c>
      <c r="K140" s="182" t="s">
        <v>546</v>
      </c>
    </row>
    <row r="141" spans="1:12" ht="15" customHeight="1" x14ac:dyDescent="0.25">
      <c r="A141" s="116">
        <v>12</v>
      </c>
      <c r="B141" s="13" t="e">
        <f>#REF!</f>
        <v>#REF!</v>
      </c>
      <c r="C141" s="13" t="e">
        <f>#REF!</f>
        <v>#REF!</v>
      </c>
      <c r="D141" s="13" t="e">
        <f>#REF!</f>
        <v>#REF!</v>
      </c>
      <c r="E141" s="13" t="e">
        <f t="shared" si="4"/>
        <v>#REF!</v>
      </c>
      <c r="F141" s="117" t="e">
        <f t="shared" si="5"/>
        <v>#REF!</v>
      </c>
      <c r="G141" s="117" t="e">
        <f t="shared" si="6"/>
        <v>#REF!</v>
      </c>
      <c r="H141" s="117" t="e">
        <f t="shared" si="7"/>
        <v>#REF!</v>
      </c>
      <c r="I141" s="117" t="e">
        <f t="shared" si="8"/>
        <v>#REF!</v>
      </c>
      <c r="J141" t="str">
        <f>A12</f>
        <v>Weiterqualifizierung</v>
      </c>
      <c r="K141" s="182" t="e">
        <f>IF(Basisdaten!#REF!="Nein",6,IF(AND(menu!F46="ÜGR",menu!G46="Integriertes Konzept",menu!H46="Erstvorhaben"),9,IF(AND(menu!F46="ÜGR",menu!G46&lt;&gt;"Integriertes Konzept",menu!H46="Erstvorhaben"),6,IF(AND(H46="Anschlussvorhaben",F46="aktuell"),9,IF(AND(F46="ÜGR",G46="Integriertes Konzept"),6,IF(AND(F46="ÜGR",G46&lt;&gt;"Integriertes Konzept"),3))))))</f>
        <v>#REF!</v>
      </c>
      <c r="L141" t="e">
        <f>IF(F146&gt;K141,1,0)</f>
        <v>#REF!</v>
      </c>
    </row>
    <row r="142" spans="1:12" ht="15" customHeight="1" x14ac:dyDescent="0.25">
      <c r="A142" s="116">
        <v>13</v>
      </c>
      <c r="B142" s="13" t="e">
        <f>#REF!</f>
        <v>#REF!</v>
      </c>
      <c r="C142" s="13" t="e">
        <f>#REF!</f>
        <v>#REF!</v>
      </c>
      <c r="D142" s="13" t="e">
        <f>#REF!</f>
        <v>#REF!</v>
      </c>
      <c r="E142" s="13" t="e">
        <f t="shared" si="4"/>
        <v>#REF!</v>
      </c>
      <c r="F142" s="117" t="e">
        <f t="shared" si="5"/>
        <v>#REF!</v>
      </c>
      <c r="G142" s="117" t="e">
        <f t="shared" si="6"/>
        <v>#REF!</v>
      </c>
      <c r="H142" s="117" t="e">
        <f t="shared" si="7"/>
        <v>#REF!</v>
      </c>
      <c r="I142" s="117" t="e">
        <f t="shared" si="8"/>
        <v>#REF!</v>
      </c>
      <c r="J142" t="str">
        <f>A13</f>
        <v>Sonstige DR</v>
      </c>
      <c r="K142" s="182" t="s">
        <v>546</v>
      </c>
    </row>
    <row r="143" spans="1:12" ht="15" customHeight="1" x14ac:dyDescent="0.25">
      <c r="A143" s="116">
        <v>14</v>
      </c>
      <c r="B143" s="13" t="e">
        <f>#REF!</f>
        <v>#REF!</v>
      </c>
      <c r="C143" s="13" t="e">
        <f>#REF!</f>
        <v>#REF!</v>
      </c>
      <c r="D143" s="13" t="e">
        <f>#REF!</f>
        <v>#REF!</v>
      </c>
      <c r="E143" s="13" t="e">
        <f t="shared" si="4"/>
        <v>#REF!</v>
      </c>
      <c r="F143" s="117" t="e">
        <f t="shared" si="5"/>
        <v>#REF!</v>
      </c>
      <c r="G143" s="117" t="e">
        <f t="shared" si="6"/>
        <v>#REF!</v>
      </c>
      <c r="H143" s="117" t="e">
        <f t="shared" si="7"/>
        <v>#REF!</v>
      </c>
      <c r="I143" s="117" t="e">
        <f t="shared" si="8"/>
        <v>#REF!</v>
      </c>
    </row>
    <row r="144" spans="1:12" ht="15" customHeight="1" x14ac:dyDescent="0.25">
      <c r="A144" s="116">
        <v>15</v>
      </c>
      <c r="B144" s="13" t="e">
        <f>#REF!</f>
        <v>#REF!</v>
      </c>
      <c r="C144" s="13" t="e">
        <f>#REF!</f>
        <v>#REF!</v>
      </c>
      <c r="D144" s="13" t="e">
        <f>#REF!</f>
        <v>#REF!</v>
      </c>
      <c r="E144" s="13" t="e">
        <f t="shared" si="4"/>
        <v>#REF!</v>
      </c>
      <c r="F144" s="117" t="e">
        <f t="shared" si="5"/>
        <v>#REF!</v>
      </c>
      <c r="G144" s="117" t="e">
        <f t="shared" si="6"/>
        <v>#REF!</v>
      </c>
      <c r="H144" s="117" t="e">
        <f t="shared" si="7"/>
        <v>#REF!</v>
      </c>
      <c r="I144" s="117" t="e">
        <f t="shared" si="8"/>
        <v>#REF!</v>
      </c>
      <c r="J144" t="s">
        <v>550</v>
      </c>
      <c r="K144" t="e">
        <f>COUNTIFS(#REF!,"=Netzwerktreffen",#REF!,"&gt;0")</f>
        <v>#REF!</v>
      </c>
    </row>
    <row r="145" spans="1:11" ht="15.75" customHeight="1" x14ac:dyDescent="0.25">
      <c r="A145" s="118">
        <v>16</v>
      </c>
      <c r="B145" s="13" t="e">
        <f>#REF!</f>
        <v>#REF!</v>
      </c>
      <c r="C145" s="119" t="e">
        <f>#REF!</f>
        <v>#REF!</v>
      </c>
      <c r="D145" s="119" t="e">
        <f>#REF!</f>
        <v>#REF!</v>
      </c>
      <c r="E145" s="13" t="e">
        <f t="shared" si="4"/>
        <v>#REF!</v>
      </c>
      <c r="F145" s="117" t="e">
        <f t="shared" si="5"/>
        <v>#REF!</v>
      </c>
      <c r="G145" s="117" t="e">
        <f t="shared" si="6"/>
        <v>#REF!</v>
      </c>
      <c r="H145" s="117" t="e">
        <f t="shared" si="7"/>
        <v>#REF!</v>
      </c>
      <c r="I145" s="117" t="e">
        <f t="shared" si="8"/>
        <v>#REF!</v>
      </c>
      <c r="J145" t="s">
        <v>551</v>
      </c>
      <c r="K145" t="e">
        <f>COUNTIFS(#REF!,A12,#REF!,"&gt;1000")</f>
        <v>#REF!</v>
      </c>
    </row>
    <row r="146" spans="1:11" x14ac:dyDescent="0.25">
      <c r="A146" s="133"/>
      <c r="B146" s="133"/>
      <c r="C146" s="133"/>
      <c r="D146" s="133"/>
      <c r="E146" s="133"/>
      <c r="F146" s="197" t="e">
        <f>SUM(F130:F145)</f>
        <v>#REF!</v>
      </c>
      <c r="G146" s="251" t="e">
        <f>SUM(G130:G145)</f>
        <v>#REF!</v>
      </c>
      <c r="H146" s="250" t="e">
        <f>SUM(H130:H145)</f>
        <v>#REF!</v>
      </c>
      <c r="I146" s="250" t="e">
        <f>SUM(I130:I145)</f>
        <v>#REF!</v>
      </c>
    </row>
    <row r="147" spans="1:11" x14ac:dyDescent="0.25">
      <c r="A147" s="809"/>
      <c r="B147" s="810"/>
      <c r="C147" s="14"/>
    </row>
    <row r="148" spans="1:11" x14ac:dyDescent="0.25">
      <c r="A148" s="809"/>
      <c r="B148" s="810"/>
      <c r="C148" s="14"/>
    </row>
    <row r="151" spans="1:11" x14ac:dyDescent="0.25">
      <c r="A151" t="s">
        <v>238</v>
      </c>
    </row>
    <row r="152" spans="1:11" x14ac:dyDescent="0.25">
      <c r="A152" t="s">
        <v>64</v>
      </c>
    </row>
    <row r="153" spans="1:11" x14ac:dyDescent="0.25">
      <c r="A153" t="s">
        <v>287</v>
      </c>
    </row>
    <row r="154" spans="1:11" x14ac:dyDescent="0.25">
      <c r="A154" t="s">
        <v>292</v>
      </c>
    </row>
    <row r="155" spans="1:11" x14ac:dyDescent="0.25">
      <c r="A155" t="s">
        <v>462</v>
      </c>
    </row>
    <row r="156" spans="1:11" x14ac:dyDescent="0.25">
      <c r="A156" t="s">
        <v>306</v>
      </c>
    </row>
    <row r="160" spans="1:11" x14ac:dyDescent="0.25">
      <c r="A160" t="s">
        <v>266</v>
      </c>
    </row>
    <row r="161" spans="1:16" x14ac:dyDescent="0.25">
      <c r="A161" t="s">
        <v>267</v>
      </c>
      <c r="C161" s="2">
        <v>5000</v>
      </c>
    </row>
    <row r="162" spans="1:16" x14ac:dyDescent="0.25">
      <c r="A162" t="s">
        <v>268</v>
      </c>
      <c r="C162" s="2">
        <v>10000</v>
      </c>
    </row>
    <row r="163" spans="1:16" x14ac:dyDescent="0.25">
      <c r="A163" t="s">
        <v>297</v>
      </c>
      <c r="C163" s="2">
        <v>5000</v>
      </c>
    </row>
    <row r="164" spans="1:16" x14ac:dyDescent="0.25">
      <c r="A164" t="s">
        <v>581</v>
      </c>
      <c r="C164" s="2">
        <v>5000</v>
      </c>
    </row>
    <row r="167" spans="1:16" x14ac:dyDescent="0.25">
      <c r="A167" s="115" t="s">
        <v>354</v>
      </c>
      <c r="B167" s="287"/>
      <c r="C167" s="287"/>
      <c r="D167" s="287"/>
      <c r="E167" s="287"/>
      <c r="F167" s="287"/>
      <c r="G167" s="287"/>
      <c r="H167" s="287"/>
      <c r="I167" s="287"/>
      <c r="J167" s="287"/>
      <c r="K167" s="287"/>
      <c r="L167" s="287"/>
      <c r="M167" s="288"/>
      <c r="N167" s="287"/>
      <c r="O167" s="287"/>
      <c r="P167" s="288"/>
    </row>
    <row r="168" spans="1:16" x14ac:dyDescent="0.25">
      <c r="A168" s="116"/>
      <c r="B168" s="13">
        <v>1</v>
      </c>
      <c r="C168" s="13">
        <v>2</v>
      </c>
      <c r="D168" s="13">
        <v>3</v>
      </c>
      <c r="E168" s="13"/>
      <c r="F168" s="13"/>
      <c r="G168" s="13"/>
      <c r="H168" s="13"/>
      <c r="I168" s="13"/>
      <c r="J168" s="13"/>
      <c r="K168" s="13"/>
      <c r="L168" s="13"/>
      <c r="M168" s="117"/>
      <c r="N168" s="13"/>
      <c r="O168" s="13"/>
      <c r="P168" s="117"/>
    </row>
    <row r="169" spans="1:16" ht="15" customHeight="1" x14ac:dyDescent="0.25">
      <c r="A169" s="116" t="s">
        <v>346</v>
      </c>
      <c r="B169" s="13" t="s">
        <v>345</v>
      </c>
      <c r="C169" s="13"/>
      <c r="D169" s="13"/>
      <c r="E169" s="13"/>
      <c r="F169" s="13"/>
      <c r="G169" s="13"/>
      <c r="H169" s="13"/>
      <c r="I169" s="13"/>
      <c r="J169" s="13"/>
      <c r="K169" s="13"/>
      <c r="L169" s="13"/>
      <c r="M169" s="291"/>
      <c r="N169" s="290"/>
      <c r="O169" s="290"/>
      <c r="P169" s="291"/>
    </row>
    <row r="170" spans="1:16" x14ac:dyDescent="0.25">
      <c r="A170" s="116" t="s">
        <v>347</v>
      </c>
      <c r="B170" s="13" t="s">
        <v>348</v>
      </c>
      <c r="C170" s="13"/>
      <c r="D170" s="13"/>
      <c r="E170" s="13"/>
      <c r="F170" s="13"/>
      <c r="G170" s="13"/>
      <c r="H170" s="13"/>
      <c r="I170" s="13"/>
      <c r="J170" s="13"/>
      <c r="K170" s="13"/>
      <c r="L170" s="13"/>
      <c r="M170" s="289"/>
      <c r="N170" s="3"/>
      <c r="O170" s="3"/>
      <c r="P170" s="289"/>
    </row>
    <row r="171" spans="1:16" x14ac:dyDescent="0.25">
      <c r="A171" s="116" t="s">
        <v>349</v>
      </c>
      <c r="B171" s="13" t="s">
        <v>352</v>
      </c>
      <c r="C171" s="13" t="s">
        <v>441</v>
      </c>
      <c r="D171" s="13"/>
      <c r="E171" s="13"/>
      <c r="F171" s="13"/>
      <c r="G171" s="13"/>
      <c r="H171" s="13"/>
      <c r="I171" s="13"/>
      <c r="J171" s="13"/>
      <c r="K171" s="13"/>
      <c r="L171" s="13"/>
      <c r="M171" s="289"/>
      <c r="N171" s="3"/>
      <c r="O171" s="3"/>
      <c r="P171" s="289"/>
    </row>
    <row r="172" spans="1:16" x14ac:dyDescent="0.25">
      <c r="A172" s="116" t="s">
        <v>350</v>
      </c>
      <c r="B172" s="13" t="s">
        <v>440</v>
      </c>
      <c r="C172" s="13"/>
      <c r="D172" s="13"/>
      <c r="E172" s="13"/>
      <c r="F172" s="13"/>
      <c r="G172" s="13"/>
      <c r="H172" s="13"/>
      <c r="I172" s="13"/>
      <c r="J172" s="13"/>
      <c r="K172" s="13"/>
      <c r="L172" s="13"/>
      <c r="M172" s="289"/>
      <c r="N172" s="3"/>
      <c r="O172" s="3"/>
      <c r="P172" s="289"/>
    </row>
    <row r="173" spans="1:16" x14ac:dyDescent="0.25">
      <c r="A173" s="116" t="s">
        <v>351</v>
      </c>
      <c r="B173" s="13" t="s">
        <v>353</v>
      </c>
      <c r="C173" s="13" t="s">
        <v>352</v>
      </c>
      <c r="D173" s="13" t="s">
        <v>441</v>
      </c>
      <c r="E173" s="13"/>
      <c r="F173" s="13"/>
      <c r="G173" s="13"/>
      <c r="H173" s="13"/>
      <c r="I173" s="13"/>
      <c r="J173" s="13"/>
      <c r="K173" s="13"/>
      <c r="L173" s="13"/>
      <c r="M173" s="289"/>
      <c r="N173" s="3"/>
      <c r="O173" s="3"/>
      <c r="P173" s="289"/>
    </row>
    <row r="174" spans="1:16" x14ac:dyDescent="0.25">
      <c r="A174" s="116"/>
      <c r="B174" s="13"/>
      <c r="C174" s="13"/>
      <c r="D174" s="13"/>
      <c r="E174" s="13"/>
      <c r="F174" s="13"/>
      <c r="G174" s="13"/>
      <c r="H174" s="13"/>
      <c r="I174" s="13"/>
      <c r="J174" s="13"/>
      <c r="K174" s="13"/>
      <c r="L174" s="13"/>
      <c r="M174" s="289"/>
      <c r="N174" s="3"/>
      <c r="O174" s="3"/>
      <c r="P174" s="289"/>
    </row>
    <row r="175" spans="1:16" x14ac:dyDescent="0.25">
      <c r="A175" s="116">
        <v>1</v>
      </c>
      <c r="B175" s="13" t="str">
        <f>B169</f>
        <v>Bisherige Klimaschutzaktivitäten, Motivation und ggf. strukturelle Besonderheiten:</v>
      </c>
      <c r="C175" s="13"/>
      <c r="D175" s="13"/>
      <c r="E175" s="13"/>
      <c r="F175" s="13"/>
      <c r="G175" s="13"/>
      <c r="H175" s="13"/>
      <c r="I175" s="13"/>
      <c r="J175" s="13"/>
      <c r="K175" s="13"/>
      <c r="L175" s="13"/>
      <c r="M175" s="289"/>
      <c r="N175" s="3"/>
      <c r="O175" s="3"/>
      <c r="P175" s="289"/>
    </row>
    <row r="176" spans="1:16" x14ac:dyDescent="0.25">
      <c r="A176" s="116">
        <v>2</v>
      </c>
      <c r="B176" s="13"/>
      <c r="C176" s="13"/>
      <c r="D176" s="13"/>
      <c r="E176" s="13"/>
      <c r="F176" s="13"/>
      <c r="G176" s="13"/>
      <c r="H176" s="13"/>
      <c r="I176" s="13"/>
      <c r="J176" s="13"/>
      <c r="K176" s="13"/>
      <c r="L176" s="13"/>
      <c r="M176" s="117"/>
      <c r="N176" s="13"/>
      <c r="O176" s="13"/>
      <c r="P176" s="117"/>
    </row>
    <row r="177" spans="1:16" x14ac:dyDescent="0.25">
      <c r="A177" s="118">
        <v>3</v>
      </c>
      <c r="B177" s="119"/>
      <c r="C177" s="119"/>
      <c r="D177" s="119"/>
      <c r="E177" s="119"/>
      <c r="F177" s="119"/>
      <c r="G177" s="119"/>
      <c r="H177" s="119"/>
      <c r="I177" s="119"/>
      <c r="J177" s="119"/>
      <c r="K177" s="119"/>
      <c r="L177" s="119"/>
      <c r="M177" s="120"/>
      <c r="N177" s="119"/>
      <c r="O177" s="119"/>
      <c r="P177" s="120"/>
    </row>
    <row r="180" spans="1:16" x14ac:dyDescent="0.25">
      <c r="A180" t="s">
        <v>586</v>
      </c>
    </row>
    <row r="181" spans="1:16" x14ac:dyDescent="0.25">
      <c r="A181" t="s">
        <v>541</v>
      </c>
    </row>
    <row r="182" spans="1:16" x14ac:dyDescent="0.25">
      <c r="A182" t="s">
        <v>540</v>
      </c>
    </row>
    <row r="183" spans="1:16" x14ac:dyDescent="0.25">
      <c r="A183" t="s">
        <v>435</v>
      </c>
    </row>
    <row r="185" spans="1:16" x14ac:dyDescent="0.25">
      <c r="A185" t="s">
        <v>379</v>
      </c>
    </row>
    <row r="186" spans="1:16" x14ac:dyDescent="0.25">
      <c r="A186">
        <f>COUNTIF('Inhalte und Handlungsfelder'!I26:I31,"bitte auswählen")+COUNTIF('Inhalte und Handlungsfelder'!P26:P30,"bitte auswählen")</f>
        <v>11</v>
      </c>
      <c r="B186" t="s">
        <v>380</v>
      </c>
    </row>
    <row r="187" spans="1:16" x14ac:dyDescent="0.25">
      <c r="A187">
        <f>COUNTIF('Inhalte und Handlungsfelder'!I26:I31,"Nein")+COUNTIF('Inhalte und Handlungsfelder'!P26:P30,"Nein")</f>
        <v>0</v>
      </c>
      <c r="B187" t="s">
        <v>381</v>
      </c>
    </row>
    <row r="189" spans="1:16" x14ac:dyDescent="0.25">
      <c r="A189" t="e">
        <f>IF(Basisdaten!#REF!="Nein","Bitte bestätigen Sie, dass das Klimaschutzkonzept die oben genannten Inhalte umfassen wird.","Bitte bestätigen Sie, dass das Klimaschutzkonzept die oben genannten Inhalte umfasst.")</f>
        <v>#REF!</v>
      </c>
    </row>
    <row r="190" spans="1:16" x14ac:dyDescent="0.25">
      <c r="A190" t="e">
        <f>IF(Basisdaten!#REF!="Nein","Hiermit wird bestätigt, dass das Klimaschutzkonzept die oben genannten Inhalte umfassen wird.","Hiermit wird bestätigt, dass das Klimaschutzkonzept die oben genannten Inhalte umfasset.")</f>
        <v>#REF!</v>
      </c>
    </row>
    <row r="192" spans="1:16" x14ac:dyDescent="0.25">
      <c r="A192" t="s">
        <v>385</v>
      </c>
      <c r="B192" t="e">
        <f>IF(OR(Basisdaten!#REF!="Ja",Basisdaten!#REF!=A155,Basisdaten!#REF!=A156,F46="ÜGR"),0,1)</f>
        <v>#REF!</v>
      </c>
    </row>
    <row r="194" spans="1:8" x14ac:dyDescent="0.25">
      <c r="A194" t="s">
        <v>387</v>
      </c>
      <c r="B194" s="159" t="str">
        <f>IF(Basisdaten!I34&lt;&gt;"",EDATE(Basisdaten!I34,-6),"...")</f>
        <v>...</v>
      </c>
      <c r="C194" s="159" t="str">
        <f>TEXT(B194,"TT.MM.JJJJ")</f>
        <v>...</v>
      </c>
    </row>
    <row r="195" spans="1:8" x14ac:dyDescent="0.25">
      <c r="A195" t="s">
        <v>388</v>
      </c>
      <c r="B195" s="159" t="str">
        <f>IF(Basisdaten!I34&lt;&gt;"",EDATE(Basisdaten!I34,-4),"...")</f>
        <v>...</v>
      </c>
      <c r="C195" s="159" t="str">
        <f>TEXT(B195,"TT.MM.JJJJ")</f>
        <v>...</v>
      </c>
    </row>
    <row r="197" spans="1:8" x14ac:dyDescent="0.25">
      <c r="A197" s="182" t="s">
        <v>416</v>
      </c>
    </row>
    <row r="198" spans="1:8" x14ac:dyDescent="0.25">
      <c r="A198" s="808" t="s">
        <v>419</v>
      </c>
      <c r="B198" s="808"/>
      <c r="C198" s="808"/>
      <c r="D198" s="808"/>
      <c r="F198" s="808" t="s">
        <v>422</v>
      </c>
      <c r="G198" s="808"/>
      <c r="H198" s="808"/>
    </row>
    <row r="199" spans="1:8" x14ac:dyDescent="0.25">
      <c r="A199" s="308"/>
      <c r="B199" s="308" t="s">
        <v>421</v>
      </c>
      <c r="C199" s="308" t="s">
        <v>420</v>
      </c>
      <c r="D199" s="308" t="s">
        <v>223</v>
      </c>
      <c r="F199" s="308" t="s">
        <v>421</v>
      </c>
      <c r="G199" s="308" t="s">
        <v>420</v>
      </c>
      <c r="H199" s="308" t="s">
        <v>223</v>
      </c>
    </row>
    <row r="200" spans="1:8" x14ac:dyDescent="0.25">
      <c r="A200" s="183" t="s">
        <v>417</v>
      </c>
      <c r="B200" s="69">
        <v>15</v>
      </c>
      <c r="C200" s="69">
        <v>25</v>
      </c>
      <c r="D200" s="69">
        <v>30</v>
      </c>
      <c r="F200">
        <f>ROUND((B200/305)*(305*$C$115),0)</f>
        <v>0</v>
      </c>
      <c r="G200">
        <f>ROUND((C200/305)*(305*$C$115),0)</f>
        <v>0</v>
      </c>
      <c r="H200">
        <f>ROUND((D200/305)*(305*$C$115),0)</f>
        <v>0</v>
      </c>
    </row>
    <row r="201" spans="1:8" x14ac:dyDescent="0.25">
      <c r="A201" s="183" t="s">
        <v>418</v>
      </c>
      <c r="B201" s="69">
        <v>15</v>
      </c>
      <c r="C201" s="69">
        <v>25</v>
      </c>
      <c r="D201" s="69">
        <v>30</v>
      </c>
      <c r="F201">
        <f t="shared" ref="F201:F210" si="9">ROUND((B201/305)*(305*$C$115),0)</f>
        <v>0</v>
      </c>
      <c r="G201">
        <f t="shared" ref="G201:G210" si="10">ROUND((C201/305)*(305*$C$115),0)</f>
        <v>0</v>
      </c>
      <c r="H201">
        <f t="shared" ref="H201:H210" si="11">ROUND((D201/305)*(305*$C$115),0)</f>
        <v>0</v>
      </c>
    </row>
    <row r="202" spans="1:8" x14ac:dyDescent="0.25">
      <c r="A202">
        <v>2</v>
      </c>
      <c r="B202" s="69">
        <v>20</v>
      </c>
      <c r="C202" s="69">
        <v>35</v>
      </c>
      <c r="D202" s="69">
        <v>40</v>
      </c>
      <c r="F202">
        <f t="shared" si="9"/>
        <v>0</v>
      </c>
      <c r="G202">
        <f t="shared" si="10"/>
        <v>0</v>
      </c>
      <c r="H202">
        <f t="shared" si="11"/>
        <v>0</v>
      </c>
    </row>
    <row r="203" spans="1:8" x14ac:dyDescent="0.25">
      <c r="A203">
        <v>3</v>
      </c>
      <c r="B203" s="69">
        <v>20</v>
      </c>
      <c r="C203" s="69">
        <v>30</v>
      </c>
      <c r="D203" s="69">
        <v>40</v>
      </c>
      <c r="F203">
        <f t="shared" si="9"/>
        <v>0</v>
      </c>
      <c r="G203">
        <f t="shared" si="10"/>
        <v>0</v>
      </c>
      <c r="H203">
        <f t="shared" si="11"/>
        <v>0</v>
      </c>
    </row>
    <row r="204" spans="1:8" x14ac:dyDescent="0.25">
      <c r="A204">
        <v>4</v>
      </c>
      <c r="B204" s="69">
        <v>25</v>
      </c>
      <c r="C204" s="69">
        <v>35</v>
      </c>
      <c r="D204" s="69">
        <v>50</v>
      </c>
      <c r="F204">
        <f t="shared" si="9"/>
        <v>0</v>
      </c>
      <c r="G204">
        <f t="shared" si="10"/>
        <v>0</v>
      </c>
      <c r="H204">
        <f t="shared" si="11"/>
        <v>0</v>
      </c>
    </row>
    <row r="205" spans="1:8" x14ac:dyDescent="0.25">
      <c r="A205">
        <v>5</v>
      </c>
      <c r="B205" s="69">
        <v>40</v>
      </c>
      <c r="C205" s="69">
        <v>60</v>
      </c>
      <c r="D205" s="69">
        <v>80</v>
      </c>
      <c r="F205">
        <f t="shared" si="9"/>
        <v>0</v>
      </c>
      <c r="G205">
        <f t="shared" si="10"/>
        <v>0</v>
      </c>
      <c r="H205">
        <f t="shared" si="11"/>
        <v>0</v>
      </c>
    </row>
    <row r="206" spans="1:8" x14ac:dyDescent="0.25">
      <c r="A206">
        <v>6</v>
      </c>
      <c r="B206" s="69">
        <v>10</v>
      </c>
      <c r="C206" s="69">
        <v>15</v>
      </c>
      <c r="D206" s="69">
        <v>20</v>
      </c>
      <c r="F206">
        <f t="shared" si="9"/>
        <v>0</v>
      </c>
      <c r="G206">
        <f t="shared" si="10"/>
        <v>0</v>
      </c>
      <c r="H206">
        <f t="shared" si="11"/>
        <v>0</v>
      </c>
    </row>
    <row r="207" spans="1:8" x14ac:dyDescent="0.25">
      <c r="A207">
        <v>7</v>
      </c>
      <c r="B207" s="69">
        <v>10</v>
      </c>
      <c r="C207" s="69">
        <v>15</v>
      </c>
      <c r="D207" s="69">
        <v>20</v>
      </c>
      <c r="F207">
        <f t="shared" si="9"/>
        <v>0</v>
      </c>
      <c r="G207">
        <f t="shared" si="10"/>
        <v>0</v>
      </c>
      <c r="H207">
        <f t="shared" si="11"/>
        <v>0</v>
      </c>
    </row>
    <row r="208" spans="1:8" x14ac:dyDescent="0.25">
      <c r="A208">
        <v>8</v>
      </c>
      <c r="B208" s="69">
        <v>10</v>
      </c>
      <c r="C208" s="69">
        <v>20</v>
      </c>
      <c r="D208" s="69">
        <v>30</v>
      </c>
      <c r="F208">
        <f t="shared" si="9"/>
        <v>0</v>
      </c>
      <c r="G208">
        <f t="shared" si="10"/>
        <v>0</v>
      </c>
      <c r="H208">
        <f t="shared" si="11"/>
        <v>0</v>
      </c>
    </row>
    <row r="209" spans="1:9" x14ac:dyDescent="0.25">
      <c r="A209">
        <v>9</v>
      </c>
      <c r="B209" s="69">
        <v>20</v>
      </c>
      <c r="C209" s="69">
        <v>30</v>
      </c>
      <c r="D209" s="69">
        <v>40</v>
      </c>
      <c r="F209">
        <f t="shared" si="9"/>
        <v>0</v>
      </c>
      <c r="G209">
        <f t="shared" si="10"/>
        <v>0</v>
      </c>
      <c r="H209">
        <f t="shared" si="11"/>
        <v>0</v>
      </c>
    </row>
    <row r="210" spans="1:9" x14ac:dyDescent="0.25">
      <c r="A210">
        <v>10</v>
      </c>
      <c r="B210" s="69">
        <v>10</v>
      </c>
      <c r="C210" s="69">
        <v>15</v>
      </c>
      <c r="D210" s="69">
        <v>20</v>
      </c>
      <c r="F210">
        <f t="shared" si="9"/>
        <v>0</v>
      </c>
      <c r="G210">
        <f t="shared" si="10"/>
        <v>0</v>
      </c>
      <c r="H210">
        <f t="shared" si="11"/>
        <v>0</v>
      </c>
    </row>
    <row r="211" spans="1:9" x14ac:dyDescent="0.25">
      <c r="B211" s="69"/>
      <c r="C211" s="69">
        <f>SUM(C200:C210)</f>
        <v>305</v>
      </c>
      <c r="D211" s="69"/>
      <c r="G211">
        <f>SUM(G200:G210)</f>
        <v>0</v>
      </c>
    </row>
    <row r="212" spans="1:9" x14ac:dyDescent="0.25">
      <c r="B212" s="69"/>
      <c r="C212" s="69"/>
      <c r="D212" s="69"/>
    </row>
    <row r="213" spans="1:9" x14ac:dyDescent="0.25">
      <c r="A213">
        <v>1</v>
      </c>
      <c r="B213" s="69">
        <v>20</v>
      </c>
      <c r="C213" s="69">
        <v>30</v>
      </c>
      <c r="D213" s="69">
        <v>40</v>
      </c>
      <c r="F213">
        <f>ROUND((B213/305)*(305*$C$115),0)</f>
        <v>0</v>
      </c>
      <c r="G213">
        <f>ROUND((C213/305)*(305*$C$115),0)</f>
        <v>0</v>
      </c>
      <c r="H213">
        <f>ROUND((D213/305)*(305*$C$115),0)</f>
        <v>0</v>
      </c>
    </row>
    <row r="214" spans="1:9" x14ac:dyDescent="0.25">
      <c r="A214">
        <v>2</v>
      </c>
      <c r="B214" s="69">
        <v>20</v>
      </c>
      <c r="C214" s="69">
        <v>25</v>
      </c>
      <c r="D214" s="69">
        <v>30</v>
      </c>
      <c r="F214">
        <f t="shared" ref="F214:F218" si="12">ROUND((B214/305)*(305*$C$115),0)</f>
        <v>0</v>
      </c>
      <c r="G214">
        <f t="shared" ref="G214:G218" si="13">ROUND((C214/305)*(305*$C$115),0)</f>
        <v>0</v>
      </c>
      <c r="H214">
        <f t="shared" ref="H214:H218" si="14">ROUND((D214/305)*(305*$C$115),0)</f>
        <v>0</v>
      </c>
    </row>
    <row r="215" spans="1:9" x14ac:dyDescent="0.25">
      <c r="A215">
        <v>3</v>
      </c>
      <c r="B215" s="69">
        <v>10</v>
      </c>
      <c r="C215" s="69">
        <v>20</v>
      </c>
      <c r="D215" s="69">
        <v>30</v>
      </c>
      <c r="F215">
        <f t="shared" si="12"/>
        <v>0</v>
      </c>
      <c r="G215">
        <f t="shared" si="13"/>
        <v>0</v>
      </c>
      <c r="H215">
        <f t="shared" si="14"/>
        <v>0</v>
      </c>
    </row>
    <row r="216" spans="1:9" x14ac:dyDescent="0.25">
      <c r="A216">
        <v>4</v>
      </c>
      <c r="B216" s="69">
        <v>10</v>
      </c>
      <c r="C216" s="69">
        <v>15</v>
      </c>
      <c r="D216" s="69">
        <v>20</v>
      </c>
      <c r="F216">
        <f t="shared" si="12"/>
        <v>0</v>
      </c>
      <c r="G216">
        <f t="shared" si="13"/>
        <v>0</v>
      </c>
      <c r="H216">
        <f t="shared" si="14"/>
        <v>0</v>
      </c>
    </row>
    <row r="217" spans="1:9" x14ac:dyDescent="0.25">
      <c r="A217">
        <v>5</v>
      </c>
      <c r="B217" s="69">
        <v>5</v>
      </c>
      <c r="C217" s="69">
        <v>5</v>
      </c>
      <c r="D217" s="69">
        <v>15</v>
      </c>
      <c r="F217">
        <f t="shared" si="12"/>
        <v>0</v>
      </c>
      <c r="G217">
        <f t="shared" si="13"/>
        <v>0</v>
      </c>
      <c r="H217">
        <f t="shared" si="14"/>
        <v>0</v>
      </c>
    </row>
    <row r="218" spans="1:9" x14ac:dyDescent="0.25">
      <c r="A218">
        <v>6</v>
      </c>
      <c r="B218" s="69">
        <v>20</v>
      </c>
      <c r="C218" s="69">
        <v>40</v>
      </c>
      <c r="D218" s="69">
        <v>40</v>
      </c>
      <c r="F218">
        <f t="shared" si="12"/>
        <v>0</v>
      </c>
      <c r="G218">
        <f t="shared" si="13"/>
        <v>0</v>
      </c>
      <c r="H218">
        <f t="shared" si="14"/>
        <v>0</v>
      </c>
    </row>
    <row r="219" spans="1:9" x14ac:dyDescent="0.25">
      <c r="B219" s="69"/>
      <c r="C219" s="69">
        <f>SUM(C213:C218)</f>
        <v>135</v>
      </c>
      <c r="D219" s="69"/>
      <c r="G219">
        <f>SUM(G213:G218)</f>
        <v>0</v>
      </c>
    </row>
    <row r="221" spans="1:9" x14ac:dyDescent="0.25">
      <c r="A221" s="69" t="s">
        <v>449</v>
      </c>
      <c r="B221" s="69"/>
      <c r="C221" s="69"/>
      <c r="D221" s="69"/>
      <c r="E221" s="69"/>
      <c r="F221" s="69"/>
    </row>
    <row r="222" spans="1:9" x14ac:dyDescent="0.25">
      <c r="A222" s="347" t="s">
        <v>442</v>
      </c>
      <c r="B222" s="69"/>
      <c r="C222" s="69"/>
      <c r="D222" s="69"/>
      <c r="E222" s="69"/>
      <c r="F222" s="69" t="str">
        <f>IF(OR(Basisdaten!I20=AF3,Basisdaten!I20=AF4,Basisdaten!I20=AF5),"GK","P")</f>
        <v>P</v>
      </c>
    </row>
    <row r="223" spans="1:9" x14ac:dyDescent="0.25">
      <c r="A223" s="69" t="s">
        <v>443</v>
      </c>
      <c r="B223" s="69" t="s">
        <v>444</v>
      </c>
      <c r="C223" s="69" t="s">
        <v>445</v>
      </c>
      <c r="D223" s="69"/>
      <c r="E223" s="69"/>
      <c r="F223" s="348" t="s">
        <v>452</v>
      </c>
      <c r="G223" s="348" t="s">
        <v>450</v>
      </c>
      <c r="H223" s="348" t="s">
        <v>451</v>
      </c>
      <c r="I223" s="400" t="s">
        <v>537</v>
      </c>
    </row>
    <row r="224" spans="1:9" x14ac:dyDescent="0.25">
      <c r="A224" s="69">
        <v>0</v>
      </c>
      <c r="B224" s="69">
        <v>9</v>
      </c>
      <c r="C224" s="69">
        <v>12</v>
      </c>
      <c r="D224" s="69">
        <v>5000</v>
      </c>
      <c r="E224" s="69"/>
      <c r="F224" s="349">
        <f>Basisdaten!I24</f>
        <v>0</v>
      </c>
      <c r="G224" s="14">
        <f>IF(F224&lt;D224,B224,IF(F224&lt;D225,B225,IF(F224&lt;D226,B226,IF(F224&lt;D227,B227,B228))))</f>
        <v>9</v>
      </c>
      <c r="H224" s="14">
        <f>IF(F224&lt;D224,C224,IF(F224&lt;D225,C225,IF(F224&lt;D226,C226,IF(F224&lt;D227,C227,C228))))</f>
        <v>12</v>
      </c>
      <c r="I224" s="182">
        <f>IF(F222="GK",IF(F224&lt;D225,E225,IF(F224&lt;D226,E226,IF(F224&lt;D227,E227,E228))),45)</f>
        <v>45</v>
      </c>
    </row>
    <row r="225" spans="1:7" x14ac:dyDescent="0.25">
      <c r="A225" s="69" t="s">
        <v>529</v>
      </c>
      <c r="B225" s="69">
        <v>11</v>
      </c>
      <c r="C225" s="69">
        <v>14</v>
      </c>
      <c r="D225" s="69">
        <v>10000</v>
      </c>
      <c r="E225" s="69">
        <v>20</v>
      </c>
      <c r="F225" s="69"/>
    </row>
    <row r="226" spans="1:7" x14ac:dyDescent="0.25">
      <c r="A226" s="69" t="s">
        <v>446</v>
      </c>
      <c r="B226" s="69">
        <v>15</v>
      </c>
      <c r="C226" s="69">
        <v>16</v>
      </c>
      <c r="D226" s="69">
        <v>30000</v>
      </c>
      <c r="E226" s="69">
        <v>25</v>
      </c>
      <c r="F226" s="69"/>
      <c r="G226" s="181"/>
    </row>
    <row r="227" spans="1:7" x14ac:dyDescent="0.25">
      <c r="A227" s="69" t="s">
        <v>447</v>
      </c>
      <c r="B227" s="69">
        <v>18</v>
      </c>
      <c r="C227" s="69">
        <v>20</v>
      </c>
      <c r="D227" s="69">
        <v>80000</v>
      </c>
      <c r="E227" s="69">
        <v>35</v>
      </c>
      <c r="F227" s="69"/>
    </row>
    <row r="228" spans="1:7" x14ac:dyDescent="0.25">
      <c r="A228" s="69" t="s">
        <v>448</v>
      </c>
      <c r="B228" s="69">
        <v>25</v>
      </c>
      <c r="C228" s="69">
        <v>25</v>
      </c>
      <c r="D228" s="69"/>
      <c r="E228" s="69">
        <v>45</v>
      </c>
      <c r="F228" s="69"/>
    </row>
    <row r="229" spans="1:7" x14ac:dyDescent="0.25">
      <c r="A229" s="69"/>
      <c r="B229" s="69"/>
      <c r="C229" s="69"/>
      <c r="D229" s="69"/>
      <c r="E229" s="69"/>
      <c r="F229" s="69"/>
    </row>
    <row r="230" spans="1:7" x14ac:dyDescent="0.25">
      <c r="A230" s="69"/>
      <c r="B230" s="69"/>
      <c r="C230" s="69"/>
      <c r="D230" s="69"/>
      <c r="E230" s="69"/>
      <c r="F230" s="69"/>
    </row>
    <row r="231" spans="1:7" x14ac:dyDescent="0.25">
      <c r="A231" s="4" t="s">
        <v>482</v>
      </c>
      <c r="B231" s="69"/>
      <c r="C231" s="69"/>
      <c r="D231" s="69"/>
      <c r="E231" s="69"/>
      <c r="F231" s="69"/>
    </row>
    <row r="232" spans="1:7" x14ac:dyDescent="0.25">
      <c r="A232" s="69" t="s">
        <v>483</v>
      </c>
      <c r="B232" s="69" t="str">
        <f>IF(AND(OR(Basisdaten!I20=AF3,Basisdaten!I20=AF4,Basisdaten!I20=AF5),menu!G46="Integriertes Konzept",menu!H46="Erstvorhaben"),"Ja","Nein")</f>
        <v>Nein</v>
      </c>
      <c r="C232" s="69"/>
      <c r="D232" s="69"/>
      <c r="E232" s="69"/>
      <c r="F232" s="69"/>
    </row>
    <row r="233" spans="1:7" x14ac:dyDescent="0.25">
      <c r="A233" s="69"/>
      <c r="B233" s="69"/>
      <c r="C233" s="69"/>
      <c r="D233" s="69"/>
      <c r="E233" s="69"/>
      <c r="F233" s="69"/>
    </row>
    <row r="235" spans="1:7" x14ac:dyDescent="0.25">
      <c r="A235" t="s">
        <v>494</v>
      </c>
      <c r="B235" t="s">
        <v>495</v>
      </c>
      <c r="C235" t="s">
        <v>496</v>
      </c>
    </row>
    <row r="236" spans="1:7" x14ac:dyDescent="0.25">
      <c r="A236" t="s">
        <v>53</v>
      </c>
      <c r="B236">
        <f>C20</f>
        <v>0</v>
      </c>
      <c r="C236">
        <f>C21</f>
        <v>0</v>
      </c>
    </row>
    <row r="237" spans="1:7" x14ac:dyDescent="0.25">
      <c r="A237" t="s">
        <v>54</v>
      </c>
      <c r="B237">
        <f>D20</f>
        <v>0</v>
      </c>
      <c r="C237">
        <f>D21</f>
        <v>0</v>
      </c>
    </row>
    <row r="238" spans="1:7" x14ac:dyDescent="0.25">
      <c r="A238" t="s">
        <v>55</v>
      </c>
      <c r="B238">
        <f>E20</f>
        <v>0</v>
      </c>
      <c r="C238">
        <f>E21</f>
        <v>0</v>
      </c>
    </row>
    <row r="239" spans="1:7" x14ac:dyDescent="0.25">
      <c r="A239" t="s">
        <v>183</v>
      </c>
      <c r="B239">
        <f>F20</f>
        <v>0</v>
      </c>
      <c r="C239">
        <f>F21</f>
        <v>0</v>
      </c>
    </row>
    <row r="240" spans="1:7" x14ac:dyDescent="0.25">
      <c r="A240" t="s">
        <v>184</v>
      </c>
      <c r="B240">
        <f>G20</f>
        <v>0</v>
      </c>
      <c r="C240">
        <f>G21</f>
        <v>0</v>
      </c>
    </row>
    <row r="241" spans="1:3" x14ac:dyDescent="0.25">
      <c r="A241" t="s">
        <v>203</v>
      </c>
    </row>
    <row r="242" spans="1:3" x14ac:dyDescent="0.25">
      <c r="A242" t="s">
        <v>53</v>
      </c>
      <c r="B242">
        <f>C26</f>
        <v>0</v>
      </c>
      <c r="C242">
        <f>C27</f>
        <v>0</v>
      </c>
    </row>
    <row r="243" spans="1:3" x14ac:dyDescent="0.25">
      <c r="A243" t="s">
        <v>54</v>
      </c>
      <c r="B243">
        <f>D26</f>
        <v>0</v>
      </c>
      <c r="C243">
        <f>D27</f>
        <v>0</v>
      </c>
    </row>
    <row r="244" spans="1:3" x14ac:dyDescent="0.25">
      <c r="A244" t="s">
        <v>55</v>
      </c>
      <c r="B244">
        <f>E26</f>
        <v>0</v>
      </c>
      <c r="C244">
        <f>E27</f>
        <v>0</v>
      </c>
    </row>
    <row r="245" spans="1:3" x14ac:dyDescent="0.25">
      <c r="A245" t="s">
        <v>183</v>
      </c>
      <c r="B245">
        <f>F26</f>
        <v>0</v>
      </c>
      <c r="C245">
        <f>F27</f>
        <v>0</v>
      </c>
    </row>
    <row r="246" spans="1:3" x14ac:dyDescent="0.25">
      <c r="A246" t="s">
        <v>184</v>
      </c>
      <c r="B246">
        <f>G26</f>
        <v>0</v>
      </c>
      <c r="C246">
        <f>G27</f>
        <v>0</v>
      </c>
    </row>
    <row r="247" spans="1:3" x14ac:dyDescent="0.25">
      <c r="A247" t="s">
        <v>186</v>
      </c>
    </row>
    <row r="248" spans="1:3" x14ac:dyDescent="0.25">
      <c r="A248" t="s">
        <v>53</v>
      </c>
      <c r="B248">
        <f>C31</f>
        <v>0</v>
      </c>
      <c r="C248">
        <f>C32</f>
        <v>0</v>
      </c>
    </row>
    <row r="249" spans="1:3" x14ac:dyDescent="0.25">
      <c r="A249" t="s">
        <v>54</v>
      </c>
      <c r="B249">
        <f>D31</f>
        <v>0</v>
      </c>
      <c r="C249">
        <f>D32</f>
        <v>0</v>
      </c>
    </row>
    <row r="250" spans="1:3" x14ac:dyDescent="0.25">
      <c r="A250" t="s">
        <v>55</v>
      </c>
      <c r="B250">
        <f>E31</f>
        <v>0</v>
      </c>
      <c r="C250">
        <f>E32</f>
        <v>0</v>
      </c>
    </row>
    <row r="251" spans="1:3" x14ac:dyDescent="0.25">
      <c r="A251" t="s">
        <v>183</v>
      </c>
      <c r="B251">
        <f>F31</f>
        <v>0</v>
      </c>
      <c r="C251">
        <f>F32</f>
        <v>0</v>
      </c>
    </row>
    <row r="252" spans="1:3" x14ac:dyDescent="0.25">
      <c r="A252" t="s">
        <v>184</v>
      </c>
      <c r="B252">
        <f>G31</f>
        <v>0</v>
      </c>
      <c r="C252">
        <f>G32</f>
        <v>0</v>
      </c>
    </row>
    <row r="257" spans="1:2" x14ac:dyDescent="0.25">
      <c r="A257" t="s">
        <v>555</v>
      </c>
    </row>
    <row r="258" spans="1:2" x14ac:dyDescent="0.25">
      <c r="A258" t="str">
        <f>Anmerkungen!E5</f>
        <v>bitte auswählen</v>
      </c>
      <c r="B258">
        <f>LEN(Anmerkungen!C6)</f>
        <v>0</v>
      </c>
    </row>
    <row r="259" spans="1:2" x14ac:dyDescent="0.25">
      <c r="A259" t="str">
        <f>Anmerkungen!E15</f>
        <v>bitte auswählen</v>
      </c>
      <c r="B259">
        <f>LEN(Anmerkungen!C16)</f>
        <v>0</v>
      </c>
    </row>
    <row r="260" spans="1:2" x14ac:dyDescent="0.25">
      <c r="A260" t="str">
        <f>Anmerkungen!E25</f>
        <v>bitte auswählen</v>
      </c>
      <c r="B260">
        <f>LEN(Anmerkungen!C26)</f>
        <v>0</v>
      </c>
    </row>
    <row r="261" spans="1:2" x14ac:dyDescent="0.25">
      <c r="A261" t="str">
        <f>Anmerkungen!E25</f>
        <v>bitte auswählen</v>
      </c>
      <c r="B261">
        <f>LEN(Anmerkungen!C36)</f>
        <v>0</v>
      </c>
    </row>
    <row r="262" spans="1:2" x14ac:dyDescent="0.25">
      <c r="A262" t="str">
        <f>Anmerkungen!E35</f>
        <v>bitte auswählen</v>
      </c>
      <c r="B262">
        <f>LEN(Anmerkungen!C46)</f>
        <v>0</v>
      </c>
    </row>
  </sheetData>
  <sortState ref="Q38:S53">
    <sortCondition ref="Q38"/>
  </sortState>
  <customSheetViews>
    <customSheetView guid="{68ABA936-E0C3-4F62-AA1D-4FD1F5462098}" state="hidden" topLeftCell="A8">
      <selection activeCell="B43" sqref="B43"/>
      <pageMargins left="0.7" right="0.7" top="0.78740157499999996" bottom="0.78740157499999996" header="0.3" footer="0.3"/>
      <pageSetup paperSize="9" orientation="portrait" r:id="rId1"/>
    </customSheetView>
  </customSheetViews>
  <mergeCells count="13">
    <mergeCell ref="C123:I123"/>
    <mergeCell ref="R1:AC1"/>
    <mergeCell ref="A39:J39"/>
    <mergeCell ref="T3:U3"/>
    <mergeCell ref="N16:O16"/>
    <mergeCell ref="B93:C93"/>
    <mergeCell ref="F48:J48"/>
    <mergeCell ref="H43:I43"/>
    <mergeCell ref="A198:D198"/>
    <mergeCell ref="F198:H198"/>
    <mergeCell ref="A147:B147"/>
    <mergeCell ref="A148:B148"/>
    <mergeCell ref="A128:F128"/>
  </mergeCells>
  <conditionalFormatting sqref="V8">
    <cfRule type="expression" dxfId="178" priority="13">
      <formula>V8=0</formula>
    </cfRule>
  </conditionalFormatting>
  <conditionalFormatting sqref="V7">
    <cfRule type="expression" dxfId="177" priority="9">
      <formula>V7=0</formula>
    </cfRule>
  </conditionalFormatting>
  <conditionalFormatting sqref="V6">
    <cfRule type="expression" dxfId="176" priority="8">
      <formula>V6=0</formula>
    </cfRule>
  </conditionalFormatting>
  <conditionalFormatting sqref="V5">
    <cfRule type="expression" dxfId="175" priority="7">
      <formula>V5=0</formula>
    </cfRule>
  </conditionalFormatting>
  <conditionalFormatting sqref="V4">
    <cfRule type="expression" dxfId="174" priority="6">
      <formula>V4=0</formula>
    </cfRule>
  </conditionalFormatting>
  <conditionalFormatting sqref="V9">
    <cfRule type="expression" dxfId="173" priority="5">
      <formula>V9=0</formula>
    </cfRule>
  </conditionalFormatting>
  <conditionalFormatting sqref="V10">
    <cfRule type="expression" dxfId="172" priority="4">
      <formula>V10=0</formula>
    </cfRule>
  </conditionalFormatting>
  <conditionalFormatting sqref="V11">
    <cfRule type="expression" dxfId="171" priority="3">
      <formula>V11=0</formula>
    </cfRule>
  </conditionalFormatting>
  <conditionalFormatting sqref="V12">
    <cfRule type="expression" dxfId="170" priority="1">
      <formula>V12=0</formula>
    </cfRule>
  </conditionalFormatting>
  <dataValidations disablePrompts="1" count="2">
    <dataValidation allowBlank="1" showInputMessage="1" showErrorMessage="1" promptTitle="Was es tut:" prompt="Wenn die monatlichen Ausgaben für die jeweilige Personalgruppe die Obergrenze überschreiten wird eine 1 ausgegeben, ansonsten eine 0." sqref="B20 B26 B32"/>
    <dataValidation allowBlank="1" showInputMessage="1" showErrorMessage="1" promptTitle="Was es tut:" prompt="Wenn die monatlichen Ausgaben für die jeweilige Personalgruppe die Obergrenze überschreiten wird eine 1 ausgegeben, ansonsten eine 2." sqref="B21 B27 B33"/>
  </dataValidations>
  <pageMargins left="0.7" right="0.7" top="0.78740157499999996" bottom="0.78740157499999996" header="0.3" footer="0.3"/>
  <pageSetup paperSize="9" orientation="portrait" r:id="rId2"/>
  <extLst>
    <ext xmlns:x14="http://schemas.microsoft.com/office/spreadsheetml/2009/9/main" uri="{78C0D931-6437-407d-A8EE-F0AAD7539E65}">
      <x14:conditionalFormattings>
        <x14:conditionalFormatting xmlns:xm="http://schemas.microsoft.com/office/excel/2006/main">
          <x14:cfRule type="expression" priority="2" id="{E1967BA1-6435-4674-A3A1-439EA91F0CDD}">
            <xm:f>prof_Prozessunterstützung!$F$14&gt;5*$I$47</xm:f>
            <x14:dxf/>
          </x14:cfRule>
          <xm:sqref>F14</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pageSetUpPr fitToPage="1"/>
  </sheetPr>
  <dimension ref="A1:AC96"/>
  <sheetViews>
    <sheetView showGridLines="0" showRowColHeaders="0" zoomScale="90" zoomScaleNormal="90" workbookViewId="0">
      <selection activeCell="C13" sqref="C13:D13"/>
    </sheetView>
  </sheetViews>
  <sheetFormatPr baseColWidth="10" defaultColWidth="11.42578125" defaultRowHeight="12" x14ac:dyDescent="0.2"/>
  <cols>
    <col min="1" max="2" width="2.28515625" style="69" customWidth="1"/>
    <col min="3" max="3" width="6" style="69" customWidth="1"/>
    <col min="4" max="4" width="6.28515625" style="69" customWidth="1"/>
    <col min="5" max="5" width="18" style="69" customWidth="1"/>
    <col min="6" max="8" width="14.42578125" style="69" customWidth="1"/>
    <col min="9" max="9" width="4.7109375" style="69" customWidth="1"/>
    <col min="10" max="10" width="9.7109375" style="69" customWidth="1"/>
    <col min="11" max="11" width="14.42578125" style="69" customWidth="1"/>
    <col min="12" max="12" width="15" style="69" customWidth="1"/>
    <col min="13" max="13" width="3.28515625" style="69" customWidth="1"/>
    <col min="14" max="14" width="2.28515625" style="69" customWidth="1"/>
    <col min="15" max="16384" width="11.42578125" style="69"/>
  </cols>
  <sheetData>
    <row r="1" spans="1:29" x14ac:dyDescent="0.2">
      <c r="A1" s="441" t="s">
        <v>200</v>
      </c>
      <c r="B1" s="441"/>
      <c r="C1" s="441"/>
      <c r="D1" s="441"/>
      <c r="E1" s="441"/>
      <c r="F1" s="441"/>
      <c r="G1" s="441"/>
      <c r="H1" s="441"/>
      <c r="I1" s="441"/>
      <c r="J1" s="441"/>
      <c r="K1" s="441"/>
      <c r="L1" s="441"/>
      <c r="M1" s="441"/>
      <c r="N1" s="441"/>
      <c r="O1" s="441"/>
      <c r="P1" s="441"/>
      <c r="Q1" s="441"/>
      <c r="R1" s="441"/>
      <c r="S1" s="441"/>
      <c r="T1" s="441"/>
      <c r="U1" s="441"/>
      <c r="V1" s="441"/>
      <c r="W1" s="441"/>
      <c r="X1" s="441"/>
      <c r="Y1" s="441"/>
      <c r="Z1" s="441"/>
      <c r="AA1" s="441"/>
      <c r="AB1" s="441"/>
      <c r="AC1" s="441"/>
    </row>
    <row r="2" spans="1:29" x14ac:dyDescent="0.2">
      <c r="A2" s="441"/>
      <c r="O2" s="441"/>
      <c r="P2" s="441"/>
      <c r="Q2" s="441"/>
      <c r="R2" s="441"/>
      <c r="S2" s="441"/>
      <c r="T2" s="441"/>
      <c r="U2" s="441"/>
      <c r="V2" s="441"/>
      <c r="W2" s="441"/>
      <c r="X2" s="441"/>
      <c r="Y2" s="441"/>
      <c r="Z2" s="441"/>
      <c r="AA2" s="441"/>
      <c r="AB2" s="441"/>
      <c r="AC2" s="441"/>
    </row>
    <row r="3" spans="1:29" ht="17.25" customHeight="1" x14ac:dyDescent="0.2">
      <c r="A3" s="441"/>
      <c r="C3" s="829" t="s">
        <v>489</v>
      </c>
      <c r="D3" s="829"/>
      <c r="E3" s="829"/>
      <c r="F3" s="829"/>
      <c r="G3" s="829"/>
      <c r="H3" s="830"/>
      <c r="I3" s="70"/>
      <c r="J3" s="71" t="s">
        <v>60</v>
      </c>
      <c r="K3" s="89"/>
      <c r="L3" s="89"/>
      <c r="O3" s="822" t="s">
        <v>162</v>
      </c>
      <c r="P3" s="822"/>
      <c r="Q3" s="441"/>
      <c r="R3" s="441"/>
      <c r="S3" s="441"/>
      <c r="T3" s="441"/>
      <c r="U3" s="441"/>
      <c r="V3" s="441"/>
      <c r="W3" s="441"/>
      <c r="X3" s="441"/>
      <c r="Y3" s="441"/>
      <c r="Z3" s="441"/>
      <c r="AA3" s="441"/>
      <c r="AB3" s="441"/>
      <c r="AC3" s="441"/>
    </row>
    <row r="4" spans="1:29" ht="17.25" customHeight="1" x14ac:dyDescent="0.2">
      <c r="A4" s="441"/>
      <c r="C4" s="829"/>
      <c r="D4" s="829"/>
      <c r="E4" s="829"/>
      <c r="F4" s="829"/>
      <c r="G4" s="829"/>
      <c r="H4" s="830"/>
      <c r="I4" s="145"/>
      <c r="J4" s="72" t="s">
        <v>59</v>
      </c>
      <c r="K4" s="89"/>
      <c r="L4" s="89"/>
      <c r="O4" s="822" t="s">
        <v>20</v>
      </c>
      <c r="P4" s="822"/>
      <c r="Q4" s="441"/>
      <c r="R4" s="441"/>
      <c r="S4" s="441"/>
      <c r="T4" s="441"/>
      <c r="U4" s="441"/>
      <c r="V4" s="441"/>
      <c r="W4" s="441"/>
      <c r="X4" s="441"/>
      <c r="Y4" s="441"/>
      <c r="Z4" s="441"/>
      <c r="AA4" s="441"/>
      <c r="AB4" s="441"/>
      <c r="AC4" s="441"/>
    </row>
    <row r="5" spans="1:29" ht="17.25" customHeight="1" x14ac:dyDescent="0.2">
      <c r="A5" s="441"/>
      <c r="I5" s="73"/>
      <c r="J5" s="72" t="s">
        <v>58</v>
      </c>
      <c r="O5" s="441"/>
      <c r="P5" s="441"/>
      <c r="Q5" s="441"/>
      <c r="R5" s="441"/>
      <c r="S5" s="441"/>
      <c r="T5" s="441"/>
      <c r="U5" s="441"/>
      <c r="V5" s="441"/>
      <c r="W5" s="441"/>
      <c r="X5" s="441"/>
      <c r="Y5" s="441"/>
      <c r="Z5" s="441"/>
      <c r="AA5" s="441"/>
      <c r="AB5" s="441"/>
      <c r="AC5" s="441"/>
    </row>
    <row r="6" spans="1:29" ht="17.25" customHeight="1" x14ac:dyDescent="0.2">
      <c r="A6" s="441"/>
      <c r="C6" s="149"/>
      <c r="G6" s="413"/>
      <c r="H6" s="408"/>
      <c r="I6" s="74"/>
      <c r="J6" s="72" t="s">
        <v>46</v>
      </c>
      <c r="O6" s="441"/>
      <c r="P6" s="441"/>
      <c r="Q6" s="441"/>
      <c r="R6" s="441"/>
      <c r="S6" s="441"/>
      <c r="T6" s="441"/>
      <c r="U6" s="441"/>
      <c r="V6" s="441"/>
      <c r="W6" s="441"/>
      <c r="X6" s="441"/>
      <c r="Y6" s="441"/>
      <c r="Z6" s="441"/>
      <c r="AA6" s="441"/>
      <c r="AB6" s="441"/>
      <c r="AC6" s="441"/>
    </row>
    <row r="7" spans="1:29" ht="17.25" customHeight="1" x14ac:dyDescent="0.2">
      <c r="A7" s="441"/>
      <c r="C7" s="152"/>
      <c r="I7" s="75"/>
      <c r="J7" s="72" t="s">
        <v>47</v>
      </c>
      <c r="O7" s="441"/>
      <c r="P7" s="441"/>
      <c r="Q7" s="441"/>
      <c r="R7" s="441"/>
      <c r="S7" s="441"/>
      <c r="T7" s="441"/>
      <c r="U7" s="441"/>
      <c r="V7" s="441"/>
      <c r="W7" s="441"/>
      <c r="X7" s="441"/>
      <c r="Y7" s="441"/>
      <c r="Z7" s="441"/>
      <c r="AA7" s="441"/>
      <c r="AB7" s="441"/>
      <c r="AC7" s="441"/>
    </row>
    <row r="8" spans="1:29" ht="6" customHeight="1" x14ac:dyDescent="0.2">
      <c r="A8" s="441"/>
      <c r="O8" s="442"/>
      <c r="P8" s="442"/>
      <c r="Q8" s="442"/>
      <c r="R8" s="441"/>
      <c r="S8" s="441"/>
      <c r="T8" s="441"/>
      <c r="U8" s="441"/>
      <c r="V8" s="441"/>
      <c r="W8" s="441"/>
      <c r="X8" s="441"/>
      <c r="Y8" s="441"/>
      <c r="Z8" s="441"/>
      <c r="AA8" s="441"/>
      <c r="AB8" s="441"/>
      <c r="AC8" s="441"/>
    </row>
    <row r="9" spans="1:29" ht="46.5" customHeight="1" x14ac:dyDescent="0.2">
      <c r="A9" s="441"/>
      <c r="B9" s="100"/>
      <c r="C9" s="863" t="s">
        <v>636</v>
      </c>
      <c r="D9" s="864"/>
      <c r="E9" s="864"/>
      <c r="F9" s="864"/>
      <c r="G9" s="864"/>
      <c r="H9" s="864"/>
      <c r="I9" s="864"/>
      <c r="J9" s="864"/>
      <c r="K9" s="864"/>
      <c r="L9" s="865"/>
      <c r="O9" s="441"/>
      <c r="P9" s="441"/>
      <c r="Q9" s="441"/>
      <c r="R9" s="441"/>
      <c r="S9" s="441"/>
      <c r="T9" s="441"/>
      <c r="U9" s="441"/>
      <c r="V9" s="441"/>
      <c r="W9" s="441"/>
      <c r="X9" s="441"/>
      <c r="Y9" s="441"/>
      <c r="Z9" s="441"/>
      <c r="AA9" s="441"/>
      <c r="AB9" s="441"/>
      <c r="AC9" s="441"/>
    </row>
    <row r="10" spans="1:29" ht="6.75" customHeight="1" x14ac:dyDescent="0.2">
      <c r="A10" s="441"/>
      <c r="B10" s="78"/>
      <c r="C10" s="105"/>
      <c r="D10" s="105"/>
      <c r="E10" s="105"/>
      <c r="F10" s="105"/>
      <c r="G10" s="105"/>
      <c r="H10" s="105"/>
      <c r="I10" s="105"/>
      <c r="J10" s="105"/>
      <c r="K10" s="105"/>
      <c r="L10" s="105"/>
      <c r="O10" s="441"/>
      <c r="P10" s="441"/>
      <c r="Q10" s="441"/>
      <c r="R10" s="441"/>
      <c r="S10" s="441"/>
      <c r="T10" s="441"/>
      <c r="U10" s="441"/>
      <c r="V10" s="441"/>
      <c r="W10" s="441"/>
      <c r="X10" s="441"/>
      <c r="Y10" s="441"/>
      <c r="Z10" s="441"/>
      <c r="AA10" s="441"/>
      <c r="AB10" s="441"/>
      <c r="AC10" s="441"/>
    </row>
    <row r="11" spans="1:29" ht="15" customHeight="1" thickBot="1" x14ac:dyDescent="0.25">
      <c r="A11" s="441"/>
      <c r="C11" s="836" t="s">
        <v>402</v>
      </c>
      <c r="D11" s="836"/>
      <c r="E11" s="837"/>
      <c r="F11" s="837"/>
      <c r="G11" s="837"/>
      <c r="H11" s="837"/>
      <c r="I11" s="837"/>
      <c r="J11" s="837"/>
      <c r="K11" s="837"/>
      <c r="L11" s="837"/>
      <c r="O11" s="442"/>
      <c r="P11" s="442"/>
      <c r="Q11" s="442"/>
      <c r="R11" s="441"/>
      <c r="S11" s="441"/>
      <c r="T11" s="441"/>
      <c r="U11" s="441"/>
      <c r="V11" s="441"/>
      <c r="W11" s="441"/>
      <c r="X11" s="441"/>
      <c r="Y11" s="441"/>
      <c r="Z11" s="441"/>
      <c r="AA11" s="441"/>
      <c r="AB11" s="441"/>
      <c r="AC11" s="441"/>
    </row>
    <row r="12" spans="1:29" ht="30" customHeight="1" x14ac:dyDescent="0.2">
      <c r="A12" s="441"/>
      <c r="B12" s="76"/>
      <c r="C12" s="838" t="s">
        <v>17</v>
      </c>
      <c r="D12" s="839"/>
      <c r="E12" s="92" t="s">
        <v>18</v>
      </c>
      <c r="F12" s="872" t="s">
        <v>158</v>
      </c>
      <c r="G12" s="872"/>
      <c r="H12" s="872"/>
      <c r="I12" s="872"/>
      <c r="J12" s="872"/>
      <c r="K12" s="872"/>
      <c r="L12" s="93" t="s">
        <v>10</v>
      </c>
      <c r="M12" s="94"/>
      <c r="N12" s="94"/>
      <c r="O12" s="443"/>
      <c r="P12" s="443"/>
      <c r="Q12" s="442"/>
      <c r="R12" s="441"/>
      <c r="S12" s="441"/>
      <c r="T12" s="441"/>
      <c r="U12" s="441"/>
      <c r="V12" s="441"/>
      <c r="W12" s="441"/>
      <c r="X12" s="441"/>
      <c r="Y12" s="441"/>
      <c r="Z12" s="441"/>
      <c r="AA12" s="441"/>
      <c r="AB12" s="441"/>
      <c r="AC12" s="441"/>
    </row>
    <row r="13" spans="1:29" ht="36" customHeight="1" x14ac:dyDescent="0.2">
      <c r="A13" s="441"/>
      <c r="B13" s="76"/>
      <c r="C13" s="831"/>
      <c r="D13" s="832"/>
      <c r="E13" s="102"/>
      <c r="F13" s="833" t="s">
        <v>157</v>
      </c>
      <c r="G13" s="834"/>
      <c r="H13" s="834"/>
      <c r="I13" s="834"/>
      <c r="J13" s="834"/>
      <c r="K13" s="835"/>
      <c r="L13" s="103">
        <f>C13*E13</f>
        <v>0</v>
      </c>
      <c r="M13" s="131">
        <f>IF(menu!$U$11=FALSE,0,IF(AND(menu!$U$7=TRUE,L13=0),0,IF(AND(L13&gt;0,OR(C13=0,LEFT(F13,3)="Bsp",E13=0,F13="")),1,0)))</f>
        <v>0</v>
      </c>
      <c r="N13" s="83"/>
      <c r="O13" s="442"/>
      <c r="P13" s="442"/>
      <c r="Q13" s="442"/>
      <c r="R13" s="441"/>
      <c r="S13" s="441"/>
      <c r="T13" s="441"/>
      <c r="U13" s="441"/>
      <c r="V13" s="441"/>
      <c r="W13" s="441"/>
      <c r="X13" s="441"/>
      <c r="Y13" s="441"/>
      <c r="Z13" s="441"/>
      <c r="AA13" s="441"/>
      <c r="AB13" s="441"/>
      <c r="AC13" s="441"/>
    </row>
    <row r="14" spans="1:29" ht="36" customHeight="1" thickBot="1" x14ac:dyDescent="0.25">
      <c r="A14" s="441"/>
      <c r="B14" s="76"/>
      <c r="C14" s="831"/>
      <c r="D14" s="832"/>
      <c r="E14" s="102"/>
      <c r="F14" s="833" t="s">
        <v>156</v>
      </c>
      <c r="G14" s="834"/>
      <c r="H14" s="834"/>
      <c r="I14" s="834"/>
      <c r="J14" s="834"/>
      <c r="K14" s="835"/>
      <c r="L14" s="103">
        <f t="shared" ref="L14" si="0">C14*E14</f>
        <v>0</v>
      </c>
      <c r="M14" s="131">
        <f>IF(menu!$U$11=FALSE,0,IF(AND(menu!$U$7=TRUE,L14=0),0,IF(AND(L14&gt;0,OR(C14=0,LEFT(F14,3)="Bsp",E14=0,F14="")),1,0)))</f>
        <v>0</v>
      </c>
      <c r="N14" s="83"/>
      <c r="O14" s="441"/>
      <c r="P14" s="441"/>
      <c r="Q14" s="441"/>
      <c r="R14" s="441"/>
      <c r="S14" s="441"/>
      <c r="T14" s="441"/>
      <c r="U14" s="441"/>
      <c r="V14" s="441"/>
      <c r="W14" s="441"/>
      <c r="X14" s="441"/>
      <c r="Y14" s="441"/>
      <c r="Z14" s="441"/>
      <c r="AA14" s="441"/>
      <c r="AB14" s="441"/>
      <c r="AC14" s="441"/>
    </row>
    <row r="15" spans="1:29" ht="15.75" customHeight="1" thickBot="1" x14ac:dyDescent="0.25">
      <c r="A15" s="441"/>
      <c r="C15" s="350"/>
      <c r="D15" s="350"/>
      <c r="E15" s="350"/>
      <c r="F15" s="873" t="str">
        <f>IF(AND(F14&lt;&gt;"bitte auswählen",F13=F14),"Bitte wählen Sie jede Tätigkeit maximal einmal aus!","")</f>
        <v/>
      </c>
      <c r="G15" s="873"/>
      <c r="H15" s="873"/>
      <c r="I15" s="873"/>
      <c r="J15" s="874"/>
      <c r="K15" s="397" t="s">
        <v>15</v>
      </c>
      <c r="L15" s="90">
        <f>SUM(L13:L14)</f>
        <v>0</v>
      </c>
      <c r="M15" s="78"/>
      <c r="N15" s="78"/>
      <c r="O15" s="441"/>
      <c r="P15" s="441"/>
      <c r="Q15" s="441"/>
      <c r="R15" s="441"/>
      <c r="S15" s="441"/>
      <c r="T15" s="441"/>
      <c r="U15" s="441"/>
      <c r="V15" s="441"/>
      <c r="W15" s="441"/>
      <c r="X15" s="441"/>
      <c r="Y15" s="441"/>
      <c r="Z15" s="441"/>
      <c r="AA15" s="441"/>
      <c r="AB15" s="441"/>
      <c r="AC15" s="441"/>
    </row>
    <row r="16" spans="1:29" ht="6" customHeight="1" x14ac:dyDescent="0.2">
      <c r="A16" s="441"/>
      <c r="C16" s="160"/>
      <c r="D16" s="160"/>
      <c r="E16" s="343"/>
      <c r="F16" s="343"/>
      <c r="G16" s="343"/>
      <c r="H16" s="343"/>
      <c r="I16" s="343"/>
      <c r="J16" s="343"/>
      <c r="K16" s="162"/>
      <c r="L16" s="148"/>
      <c r="M16" s="78"/>
      <c r="N16" s="78"/>
      <c r="O16" s="441"/>
      <c r="P16" s="441"/>
      <c r="Q16" s="441"/>
      <c r="R16" s="441"/>
      <c r="S16" s="441"/>
      <c r="T16" s="441"/>
      <c r="U16" s="441"/>
      <c r="V16" s="441"/>
      <c r="W16" s="441"/>
      <c r="X16" s="441"/>
      <c r="Y16" s="441"/>
      <c r="Z16" s="441"/>
      <c r="AA16" s="441"/>
      <c r="AB16" s="441"/>
      <c r="AC16" s="441"/>
    </row>
    <row r="17" spans="1:29" ht="23.25" customHeight="1" x14ac:dyDescent="0.2">
      <c r="A17" s="441"/>
      <c r="C17" s="826" t="str">
        <f>IF(OR(E13&gt;=1200,E14&gt;=1200),Texte!I10,"")</f>
        <v/>
      </c>
      <c r="D17" s="826"/>
      <c r="E17" s="826"/>
      <c r="F17" s="826"/>
      <c r="G17" s="826"/>
      <c r="H17" s="826"/>
      <c r="I17" s="826"/>
      <c r="J17" s="826"/>
      <c r="K17" s="826"/>
      <c r="L17" s="826"/>
      <c r="M17" s="399" t="str">
        <f>IF(OR(E13&gt;=1200,E14&gt;=1200),0.1,"")</f>
        <v/>
      </c>
      <c r="N17" s="398"/>
      <c r="O17" s="441"/>
      <c r="P17" s="441"/>
      <c r="Q17" s="441"/>
      <c r="R17" s="441"/>
      <c r="S17" s="441"/>
      <c r="T17" s="441"/>
      <c r="U17" s="441"/>
      <c r="V17" s="441"/>
      <c r="W17" s="441"/>
      <c r="X17" s="441"/>
      <c r="Y17" s="441"/>
      <c r="Z17" s="441"/>
      <c r="AA17" s="441"/>
      <c r="AB17" s="441"/>
      <c r="AC17" s="441"/>
    </row>
    <row r="18" spans="1:29" ht="24" customHeight="1" x14ac:dyDescent="0.2">
      <c r="A18" s="441"/>
      <c r="C18" s="826" t="str">
        <f>IF(SUM(C13:D14)&gt;menu!I224,Texte!C30,"")</f>
        <v/>
      </c>
      <c r="D18" s="826"/>
      <c r="E18" s="826"/>
      <c r="F18" s="826"/>
      <c r="G18" s="826"/>
      <c r="H18" s="826"/>
      <c r="I18" s="826"/>
      <c r="J18" s="826"/>
      <c r="K18" s="826"/>
      <c r="L18" s="826"/>
      <c r="M18" s="399" t="str">
        <f>IF(SUM(C13:D14)&gt;menu!I224,0.1,"")</f>
        <v/>
      </c>
      <c r="N18" s="78"/>
      <c r="O18" s="441"/>
      <c r="P18" s="441"/>
      <c r="Q18" s="441"/>
      <c r="R18" s="441"/>
      <c r="S18" s="441"/>
      <c r="T18" s="441"/>
      <c r="U18" s="441"/>
      <c r="V18" s="441"/>
      <c r="W18" s="441"/>
      <c r="X18" s="441"/>
      <c r="Y18" s="441"/>
      <c r="Z18" s="441"/>
      <c r="AA18" s="441"/>
      <c r="AB18" s="441"/>
      <c r="AC18" s="441"/>
    </row>
    <row r="19" spans="1:29" ht="6" customHeight="1" x14ac:dyDescent="0.2">
      <c r="A19" s="441"/>
      <c r="C19" s="312"/>
      <c r="D19" s="312"/>
      <c r="E19" s="313"/>
      <c r="F19" s="313"/>
      <c r="G19" s="313"/>
      <c r="H19" s="313"/>
      <c r="I19" s="313"/>
      <c r="J19" s="313"/>
      <c r="K19" s="314"/>
      <c r="L19" s="315"/>
      <c r="M19" s="78"/>
      <c r="N19" s="78"/>
      <c r="O19" s="441"/>
      <c r="P19" s="441"/>
      <c r="Q19" s="441"/>
      <c r="R19" s="441"/>
      <c r="S19" s="441"/>
      <c r="T19" s="441"/>
      <c r="U19" s="441"/>
      <c r="V19" s="441"/>
      <c r="W19" s="441"/>
      <c r="X19" s="441"/>
      <c r="Y19" s="441"/>
      <c r="Z19" s="441"/>
      <c r="AA19" s="441"/>
      <c r="AB19" s="441"/>
      <c r="AC19" s="441"/>
    </row>
    <row r="20" spans="1:29" ht="51" customHeight="1" x14ac:dyDescent="0.2">
      <c r="A20" s="441"/>
      <c r="B20" s="100"/>
      <c r="C20" s="869" t="s">
        <v>589</v>
      </c>
      <c r="D20" s="870"/>
      <c r="E20" s="870"/>
      <c r="F20" s="870"/>
      <c r="G20" s="870"/>
      <c r="H20" s="870"/>
      <c r="I20" s="870"/>
      <c r="J20" s="870"/>
      <c r="K20" s="870"/>
      <c r="L20" s="871"/>
      <c r="M20" s="78"/>
      <c r="N20" s="78"/>
      <c r="O20" s="441"/>
      <c r="P20" s="441"/>
      <c r="Q20" s="441"/>
      <c r="R20" s="441"/>
      <c r="S20" s="441"/>
      <c r="T20" s="441"/>
      <c r="U20" s="441"/>
      <c r="V20" s="441"/>
      <c r="W20" s="441"/>
      <c r="X20" s="441"/>
      <c r="Y20" s="441"/>
      <c r="Z20" s="441"/>
      <c r="AA20" s="441"/>
      <c r="AB20" s="441"/>
      <c r="AC20" s="441"/>
    </row>
    <row r="21" spans="1:29" ht="6" customHeight="1" x14ac:dyDescent="0.2">
      <c r="A21" s="441"/>
      <c r="C21" s="160"/>
      <c r="D21" s="160"/>
      <c r="E21" s="296"/>
      <c r="F21" s="296"/>
      <c r="G21" s="296"/>
      <c r="H21" s="296"/>
      <c r="I21" s="296"/>
      <c r="J21" s="296"/>
      <c r="K21" s="162"/>
      <c r="L21" s="148"/>
      <c r="M21" s="78"/>
      <c r="N21" s="78"/>
      <c r="O21" s="441"/>
      <c r="P21" s="441"/>
      <c r="Q21" s="441"/>
      <c r="R21" s="441"/>
      <c r="S21" s="441"/>
      <c r="T21" s="441"/>
      <c r="U21" s="441"/>
      <c r="V21" s="441"/>
      <c r="W21" s="441"/>
      <c r="X21" s="441"/>
      <c r="Y21" s="441"/>
      <c r="Z21" s="441"/>
      <c r="AA21" s="441"/>
      <c r="AB21" s="441"/>
      <c r="AC21" s="441"/>
    </row>
    <row r="22" spans="1:29" ht="15" customHeight="1" thickBot="1" x14ac:dyDescent="0.25">
      <c r="A22" s="441"/>
      <c r="C22" s="299" t="s">
        <v>400</v>
      </c>
      <c r="D22" s="160"/>
      <c r="E22" s="293"/>
      <c r="F22" s="293"/>
      <c r="G22" s="293"/>
      <c r="H22" s="293"/>
      <c r="I22" s="293"/>
      <c r="J22" s="293"/>
      <c r="K22" s="162"/>
      <c r="L22" s="148"/>
      <c r="M22" s="78"/>
      <c r="N22" s="78"/>
      <c r="O22" s="441"/>
      <c r="P22" s="441"/>
      <c r="Q22" s="441"/>
      <c r="R22" s="441"/>
      <c r="S22" s="441"/>
      <c r="T22" s="441"/>
      <c r="U22" s="441"/>
      <c r="V22" s="441"/>
      <c r="W22" s="441"/>
      <c r="X22" s="441"/>
      <c r="Y22" s="441"/>
      <c r="Z22" s="441"/>
      <c r="AA22" s="441"/>
      <c r="AB22" s="441"/>
      <c r="AC22" s="441"/>
    </row>
    <row r="23" spans="1:29" ht="22.5" customHeight="1" x14ac:dyDescent="0.2">
      <c r="A23" s="441"/>
      <c r="C23" s="847" t="s">
        <v>392</v>
      </c>
      <c r="D23" s="848"/>
      <c r="E23" s="848"/>
      <c r="F23" s="848"/>
      <c r="G23" s="849"/>
      <c r="H23" s="840" t="s">
        <v>401</v>
      </c>
      <c r="I23" s="841"/>
      <c r="J23" s="825" t="str">
        <f>IF(SUM(Personal!E30:F31)=0,"bitte füllen Sie zuerst das Tabellenblatt 'Personal' vollständig aus!","")</f>
        <v>bitte füllen Sie zuerst das Tabellenblatt 'Personal' vollständig aus!</v>
      </c>
      <c r="K23" s="826"/>
      <c r="L23" s="826"/>
      <c r="M23" s="298"/>
      <c r="N23" s="78"/>
      <c r="O23" s="441"/>
      <c r="P23" s="441"/>
      <c r="Q23" s="441"/>
      <c r="R23" s="441"/>
      <c r="S23" s="441"/>
      <c r="T23" s="441"/>
      <c r="U23" s="441"/>
      <c r="V23" s="441"/>
      <c r="W23" s="441"/>
      <c r="X23" s="441"/>
      <c r="Y23" s="441"/>
      <c r="Z23" s="441"/>
      <c r="AA23" s="441"/>
      <c r="AB23" s="441"/>
      <c r="AC23" s="441"/>
    </row>
    <row r="24" spans="1:29" ht="13.5" customHeight="1" x14ac:dyDescent="0.2">
      <c r="A24" s="441"/>
      <c r="C24" s="850"/>
      <c r="D24" s="851"/>
      <c r="E24" s="851"/>
      <c r="F24" s="851"/>
      <c r="G24" s="852"/>
      <c r="H24" s="843" t="s">
        <v>17</v>
      </c>
      <c r="I24" s="844"/>
      <c r="J24" s="309"/>
      <c r="K24" s="302"/>
      <c r="L24" s="302"/>
      <c r="M24" s="298"/>
      <c r="N24" s="78"/>
      <c r="O24" s="441"/>
      <c r="P24" s="441"/>
      <c r="Q24" s="441"/>
      <c r="R24" s="441"/>
      <c r="S24" s="441"/>
      <c r="T24" s="441"/>
      <c r="U24" s="441"/>
      <c r="V24" s="441"/>
      <c r="W24" s="441"/>
      <c r="X24" s="441"/>
      <c r="Y24" s="441"/>
      <c r="Z24" s="441"/>
      <c r="AA24" s="441"/>
      <c r="AB24" s="441"/>
      <c r="AC24" s="441"/>
    </row>
    <row r="25" spans="1:29" ht="13.15" customHeight="1" x14ac:dyDescent="0.2">
      <c r="A25" s="441"/>
      <c r="C25" s="301" t="s">
        <v>394</v>
      </c>
      <c r="D25" s="875" t="s">
        <v>393</v>
      </c>
      <c r="E25" s="875"/>
      <c r="F25" s="875"/>
      <c r="G25" s="876"/>
      <c r="H25" s="845" t="str">
        <f>"ca. "&amp;IF(SUM(Personal!$E$30:$F$31)=0,"",menu!G200)</f>
        <v xml:space="preserve">ca. </v>
      </c>
      <c r="I25" s="846"/>
      <c r="J25" s="309"/>
      <c r="K25" s="302"/>
      <c r="L25" s="302"/>
      <c r="M25" s="78"/>
      <c r="N25" s="78"/>
      <c r="O25" s="441"/>
      <c r="P25" s="441"/>
      <c r="Q25" s="441"/>
      <c r="R25" s="441"/>
      <c r="S25" s="441"/>
      <c r="T25" s="441"/>
      <c r="U25" s="441"/>
      <c r="V25" s="441"/>
      <c r="W25" s="441"/>
      <c r="X25" s="441"/>
      <c r="Y25" s="441"/>
      <c r="Z25" s="441"/>
      <c r="AA25" s="441"/>
      <c r="AB25" s="441"/>
      <c r="AC25" s="441"/>
    </row>
    <row r="26" spans="1:29" ht="13.15" customHeight="1" x14ac:dyDescent="0.2">
      <c r="A26" s="441"/>
      <c r="C26" s="301" t="s">
        <v>395</v>
      </c>
      <c r="D26" s="842" t="s">
        <v>396</v>
      </c>
      <c r="E26" s="842"/>
      <c r="F26" s="842"/>
      <c r="G26" s="842"/>
      <c r="H26" s="845" t="str">
        <f>"ca. "&amp;IF(SUM(Personal!$E$30:$F$31)=0,"",menu!G201)</f>
        <v xml:space="preserve">ca. </v>
      </c>
      <c r="I26" s="846"/>
      <c r="J26" s="309"/>
      <c r="K26" s="302"/>
      <c r="L26" s="302"/>
      <c r="M26" s="78"/>
      <c r="N26" s="78"/>
      <c r="O26" s="441"/>
      <c r="P26" s="441"/>
      <c r="Q26" s="441"/>
      <c r="R26" s="441"/>
      <c r="S26" s="441"/>
      <c r="T26" s="441"/>
      <c r="U26" s="441"/>
      <c r="V26" s="441"/>
      <c r="W26" s="441"/>
      <c r="X26" s="441"/>
      <c r="Y26" s="441"/>
      <c r="Z26" s="441"/>
      <c r="AA26" s="441"/>
      <c r="AB26" s="441"/>
      <c r="AC26" s="441"/>
    </row>
    <row r="27" spans="1:29" ht="13.15" customHeight="1" x14ac:dyDescent="0.2">
      <c r="A27" s="441"/>
      <c r="C27" s="301">
        <v>2</v>
      </c>
      <c r="D27" s="842" t="s">
        <v>355</v>
      </c>
      <c r="E27" s="842"/>
      <c r="F27" s="842"/>
      <c r="G27" s="842"/>
      <c r="H27" s="845" t="str">
        <f>"ca. "&amp;IF(SUM(Personal!$E$30:$F$31)=0,"",menu!G202)</f>
        <v xml:space="preserve">ca. </v>
      </c>
      <c r="I27" s="846"/>
      <c r="J27" s="309"/>
      <c r="K27" s="302"/>
      <c r="L27" s="302"/>
      <c r="M27" s="78"/>
      <c r="N27" s="78"/>
      <c r="O27" s="441"/>
      <c r="P27" s="441"/>
      <c r="Q27" s="441"/>
      <c r="R27" s="441"/>
      <c r="S27" s="441"/>
      <c r="T27" s="441"/>
      <c r="U27" s="441"/>
      <c r="V27" s="441"/>
      <c r="W27" s="441"/>
      <c r="X27" s="441"/>
      <c r="Y27" s="441"/>
      <c r="Z27" s="441"/>
      <c r="AA27" s="441"/>
      <c r="AB27" s="441"/>
      <c r="AC27" s="441"/>
    </row>
    <row r="28" spans="1:29" ht="13.15" customHeight="1" x14ac:dyDescent="0.2">
      <c r="A28" s="441"/>
      <c r="C28" s="301">
        <v>3</v>
      </c>
      <c r="D28" s="842" t="s">
        <v>397</v>
      </c>
      <c r="E28" s="842"/>
      <c r="F28" s="842"/>
      <c r="G28" s="842"/>
      <c r="H28" s="845" t="str">
        <f>"ca. "&amp;IF(SUM(Personal!$E$30:$F$31)=0,"",menu!G203)</f>
        <v xml:space="preserve">ca. </v>
      </c>
      <c r="I28" s="846"/>
      <c r="J28" s="309"/>
      <c r="K28" s="302"/>
      <c r="L28" s="302"/>
      <c r="M28" s="78"/>
      <c r="N28" s="78"/>
      <c r="O28" s="441"/>
      <c r="P28" s="441"/>
      <c r="Q28" s="441"/>
      <c r="R28" s="441"/>
      <c r="S28" s="441"/>
      <c r="T28" s="441"/>
      <c r="U28" s="441"/>
      <c r="V28" s="441"/>
      <c r="W28" s="441"/>
      <c r="X28" s="441"/>
      <c r="Y28" s="441"/>
      <c r="Z28" s="441"/>
      <c r="AA28" s="441"/>
      <c r="AB28" s="441"/>
      <c r="AC28" s="441"/>
    </row>
    <row r="29" spans="1:29" ht="13.15" customHeight="1" x14ac:dyDescent="0.2">
      <c r="A29" s="441"/>
      <c r="C29" s="301">
        <v>4</v>
      </c>
      <c r="D29" s="842" t="s">
        <v>86</v>
      </c>
      <c r="E29" s="842"/>
      <c r="F29" s="842"/>
      <c r="G29" s="842"/>
      <c r="H29" s="845" t="str">
        <f>"ca. "&amp;IF(SUM(Personal!$E$30:$F$31)=0,"",menu!G204)</f>
        <v xml:space="preserve">ca. </v>
      </c>
      <c r="I29" s="846"/>
      <c r="J29" s="309"/>
      <c r="K29" s="302"/>
      <c r="L29" s="302"/>
      <c r="M29" s="78"/>
      <c r="N29" s="78"/>
      <c r="O29" s="441"/>
      <c r="P29" s="441"/>
      <c r="Q29" s="441"/>
      <c r="R29" s="441"/>
      <c r="S29" s="441"/>
      <c r="T29" s="441"/>
      <c r="U29" s="441"/>
      <c r="V29" s="441"/>
      <c r="W29" s="441"/>
      <c r="X29" s="441"/>
      <c r="Y29" s="441"/>
      <c r="Z29" s="441"/>
      <c r="AA29" s="441"/>
      <c r="AB29" s="441"/>
      <c r="AC29" s="441"/>
    </row>
    <row r="30" spans="1:29" ht="13.15" customHeight="1" x14ac:dyDescent="0.2">
      <c r="A30" s="441"/>
      <c r="C30" s="301">
        <v>5</v>
      </c>
      <c r="D30" s="842" t="s">
        <v>398</v>
      </c>
      <c r="E30" s="842"/>
      <c r="F30" s="842"/>
      <c r="G30" s="842"/>
      <c r="H30" s="845" t="str">
        <f>"ca. "&amp;IF(SUM(Personal!$E$30:$F$31)=0,"",menu!G205)</f>
        <v xml:space="preserve">ca. </v>
      </c>
      <c r="I30" s="846"/>
      <c r="J30" s="309"/>
      <c r="K30" s="302"/>
      <c r="L30" s="302"/>
      <c r="M30" s="78"/>
      <c r="N30" s="78"/>
      <c r="O30" s="441"/>
      <c r="P30" s="441"/>
      <c r="Q30" s="441"/>
      <c r="R30" s="441"/>
      <c r="S30" s="441"/>
      <c r="T30" s="441"/>
      <c r="U30" s="441"/>
      <c r="V30" s="441"/>
      <c r="W30" s="441"/>
      <c r="X30" s="441"/>
      <c r="Y30" s="441"/>
      <c r="Z30" s="441"/>
      <c r="AA30" s="441"/>
      <c r="AB30" s="441"/>
      <c r="AC30" s="441"/>
    </row>
    <row r="31" spans="1:29" ht="13.15" customHeight="1" x14ac:dyDescent="0.2">
      <c r="A31" s="441"/>
      <c r="C31" s="301">
        <v>6</v>
      </c>
      <c r="D31" s="842" t="s">
        <v>359</v>
      </c>
      <c r="E31" s="842"/>
      <c r="F31" s="842"/>
      <c r="G31" s="842"/>
      <c r="H31" s="845" t="str">
        <f>"ca. "&amp;IF(SUM(Personal!$E$30:$F$31)=0,"",menu!G206)</f>
        <v xml:space="preserve">ca. </v>
      </c>
      <c r="I31" s="846"/>
      <c r="J31" s="309"/>
      <c r="K31" s="302"/>
      <c r="L31" s="302"/>
      <c r="M31" s="78"/>
      <c r="N31" s="78"/>
      <c r="O31" s="441"/>
      <c r="P31" s="441"/>
      <c r="Q31" s="441"/>
      <c r="R31" s="441"/>
      <c r="S31" s="441"/>
      <c r="T31" s="441"/>
      <c r="U31" s="441"/>
      <c r="V31" s="441"/>
      <c r="W31" s="441"/>
      <c r="X31" s="441"/>
      <c r="Y31" s="441"/>
      <c r="Z31" s="441"/>
      <c r="AA31" s="441"/>
      <c r="AB31" s="441"/>
      <c r="AC31" s="441"/>
    </row>
    <row r="32" spans="1:29" ht="13.15" customHeight="1" x14ac:dyDescent="0.2">
      <c r="A32" s="441"/>
      <c r="C32" s="301">
        <v>7</v>
      </c>
      <c r="D32" s="842" t="s">
        <v>360</v>
      </c>
      <c r="E32" s="842"/>
      <c r="F32" s="842"/>
      <c r="G32" s="842"/>
      <c r="H32" s="845" t="str">
        <f>"ca. "&amp;IF(SUM(Personal!$E$30:$F$31)=0,"",menu!G207)</f>
        <v xml:space="preserve">ca. </v>
      </c>
      <c r="I32" s="846"/>
      <c r="J32" s="309"/>
      <c r="K32" s="302"/>
      <c r="L32" s="302"/>
      <c r="M32" s="78"/>
      <c r="N32" s="78"/>
      <c r="O32" s="441"/>
      <c r="P32" s="441"/>
      <c r="Q32" s="441"/>
      <c r="R32" s="441"/>
      <c r="S32" s="441"/>
      <c r="T32" s="441"/>
      <c r="U32" s="441"/>
      <c r="V32" s="441"/>
      <c r="W32" s="441"/>
      <c r="X32" s="441"/>
      <c r="Y32" s="441"/>
      <c r="Z32" s="441"/>
      <c r="AA32" s="441"/>
      <c r="AB32" s="441"/>
      <c r="AC32" s="441"/>
    </row>
    <row r="33" spans="1:29" ht="13.15" customHeight="1" x14ac:dyDescent="0.2">
      <c r="A33" s="441"/>
      <c r="C33" s="301">
        <v>8</v>
      </c>
      <c r="D33" s="842" t="s">
        <v>361</v>
      </c>
      <c r="E33" s="842"/>
      <c r="F33" s="842"/>
      <c r="G33" s="842"/>
      <c r="H33" s="845" t="str">
        <f>"ca. "&amp;IF(SUM(Personal!$E$30:$F$31)=0,"",menu!G208)</f>
        <v xml:space="preserve">ca. </v>
      </c>
      <c r="I33" s="846"/>
      <c r="J33" s="309"/>
      <c r="K33" s="302"/>
      <c r="L33" s="302"/>
      <c r="M33" s="78"/>
      <c r="N33" s="78"/>
      <c r="O33" s="441"/>
      <c r="P33" s="441"/>
      <c r="Q33" s="441"/>
      <c r="R33" s="441"/>
      <c r="S33" s="441"/>
      <c r="T33" s="441"/>
      <c r="U33" s="441"/>
      <c r="V33" s="441"/>
      <c r="W33" s="441"/>
      <c r="X33" s="441"/>
      <c r="Y33" s="441"/>
      <c r="Z33" s="441"/>
      <c r="AA33" s="441"/>
      <c r="AB33" s="441"/>
      <c r="AC33" s="441"/>
    </row>
    <row r="34" spans="1:29" ht="13.15" customHeight="1" x14ac:dyDescent="0.2">
      <c r="A34" s="441"/>
      <c r="C34" s="301">
        <v>9</v>
      </c>
      <c r="D34" s="842" t="s">
        <v>399</v>
      </c>
      <c r="E34" s="842"/>
      <c r="F34" s="842"/>
      <c r="G34" s="842"/>
      <c r="H34" s="845" t="str">
        <f>"ca. "&amp;IF(SUM(Personal!$E$30:$F$31)=0,"",menu!G209)</f>
        <v xml:space="preserve">ca. </v>
      </c>
      <c r="I34" s="846"/>
      <c r="J34" s="309"/>
      <c r="K34" s="302"/>
      <c r="L34" s="302"/>
      <c r="M34" s="78"/>
      <c r="N34" s="78"/>
      <c r="O34" s="441"/>
      <c r="P34" s="441"/>
      <c r="Q34" s="441"/>
      <c r="R34" s="441"/>
      <c r="S34" s="441"/>
      <c r="T34" s="441"/>
      <c r="U34" s="441"/>
      <c r="V34" s="441"/>
      <c r="W34" s="441"/>
      <c r="X34" s="441"/>
      <c r="Y34" s="441"/>
      <c r="Z34" s="441"/>
      <c r="AA34" s="441"/>
      <c r="AB34" s="441"/>
      <c r="AC34" s="441"/>
    </row>
    <row r="35" spans="1:29" ht="13.15" customHeight="1" thickBot="1" x14ac:dyDescent="0.25">
      <c r="A35" s="441"/>
      <c r="C35" s="300">
        <v>10</v>
      </c>
      <c r="D35" s="853" t="s">
        <v>89</v>
      </c>
      <c r="E35" s="853"/>
      <c r="F35" s="853"/>
      <c r="G35" s="854"/>
      <c r="H35" s="845" t="str">
        <f>"ca. "&amp;IF(SUM(Personal!$E$30:$F$31)=0,"",menu!G210)</f>
        <v xml:space="preserve">ca. </v>
      </c>
      <c r="I35" s="846"/>
      <c r="J35" s="309"/>
      <c r="K35" s="302"/>
      <c r="L35" s="302"/>
      <c r="M35" s="78"/>
      <c r="N35" s="78"/>
      <c r="O35" s="441"/>
      <c r="P35" s="441"/>
      <c r="Q35" s="441"/>
      <c r="R35" s="441"/>
      <c r="S35" s="441"/>
      <c r="T35" s="441"/>
      <c r="U35" s="441"/>
      <c r="V35" s="441"/>
      <c r="W35" s="441"/>
      <c r="X35" s="441"/>
      <c r="Y35" s="441"/>
      <c r="Z35" s="441"/>
      <c r="AA35" s="441"/>
      <c r="AB35" s="441"/>
      <c r="AC35" s="441"/>
    </row>
    <row r="36" spans="1:29" ht="12" customHeight="1" x14ac:dyDescent="0.2">
      <c r="A36" s="441"/>
      <c r="C36" s="160"/>
      <c r="D36" s="160"/>
      <c r="E36" s="296"/>
      <c r="F36" s="296"/>
      <c r="G36" s="296"/>
      <c r="H36" s="296"/>
      <c r="I36" s="296"/>
      <c r="J36" s="296"/>
      <c r="K36" s="302"/>
      <c r="L36" s="302"/>
      <c r="M36" s="78"/>
      <c r="N36" s="78"/>
      <c r="O36" s="441"/>
      <c r="P36" s="441"/>
      <c r="Q36" s="441"/>
      <c r="R36" s="441"/>
      <c r="S36" s="441"/>
      <c r="T36" s="441"/>
      <c r="U36" s="441"/>
      <c r="V36" s="441"/>
      <c r="W36" s="441"/>
      <c r="X36" s="441"/>
      <c r="Y36" s="441"/>
      <c r="Z36" s="441"/>
      <c r="AA36" s="441"/>
      <c r="AB36" s="441"/>
      <c r="AC36" s="441"/>
    </row>
    <row r="37" spans="1:29" ht="12.75" customHeight="1" thickBot="1" x14ac:dyDescent="0.25">
      <c r="A37" s="441"/>
      <c r="C37" s="299" t="s">
        <v>403</v>
      </c>
      <c r="D37" s="160"/>
      <c r="E37" s="296"/>
      <c r="F37" s="296"/>
      <c r="G37" s="296"/>
      <c r="H37" s="296"/>
      <c r="I37" s="296"/>
      <c r="J37" s="296"/>
      <c r="K37" s="302"/>
      <c r="L37" s="302"/>
      <c r="M37" s="78"/>
      <c r="N37" s="78"/>
      <c r="O37" s="441"/>
      <c r="P37" s="441"/>
      <c r="Q37" s="441"/>
      <c r="R37" s="441"/>
      <c r="S37" s="441"/>
      <c r="T37" s="441"/>
      <c r="U37" s="441"/>
      <c r="V37" s="441"/>
      <c r="W37" s="441"/>
      <c r="X37" s="441"/>
      <c r="Y37" s="441"/>
      <c r="Z37" s="441"/>
      <c r="AA37" s="441"/>
      <c r="AB37" s="441"/>
      <c r="AC37" s="441"/>
    </row>
    <row r="38" spans="1:29" ht="22.5" customHeight="1" x14ac:dyDescent="0.2">
      <c r="A38" s="441"/>
      <c r="C38" s="847" t="s">
        <v>404</v>
      </c>
      <c r="D38" s="848"/>
      <c r="E38" s="848"/>
      <c r="F38" s="848"/>
      <c r="G38" s="848"/>
      <c r="H38" s="840" t="s">
        <v>401</v>
      </c>
      <c r="I38" s="841"/>
      <c r="J38" s="827" t="str">
        <f>IF(SUM(Personal!E30:F31)=0,"bitte füllen Sie zuerst das Tabellenblatt 'Personal' vollständig aus!","")</f>
        <v>bitte füllen Sie zuerst das Tabellenblatt 'Personal' vollständig aus!</v>
      </c>
      <c r="K38" s="828"/>
      <c r="L38" s="828"/>
      <c r="M38" s="78"/>
      <c r="N38" s="78"/>
      <c r="O38" s="441"/>
      <c r="P38" s="441"/>
      <c r="Q38" s="441"/>
      <c r="R38" s="441"/>
      <c r="S38" s="441"/>
      <c r="T38" s="441"/>
      <c r="U38" s="441"/>
      <c r="V38" s="441"/>
      <c r="W38" s="441"/>
      <c r="X38" s="441"/>
      <c r="Y38" s="441"/>
      <c r="Z38" s="441"/>
      <c r="AA38" s="441"/>
      <c r="AB38" s="441"/>
      <c r="AC38" s="441"/>
    </row>
    <row r="39" spans="1:29" ht="13.5" customHeight="1" x14ac:dyDescent="0.2">
      <c r="A39" s="441"/>
      <c r="C39" s="857"/>
      <c r="D39" s="858"/>
      <c r="E39" s="858"/>
      <c r="F39" s="858"/>
      <c r="G39" s="858"/>
      <c r="H39" s="859" t="s">
        <v>17</v>
      </c>
      <c r="I39" s="860"/>
      <c r="J39" s="827"/>
      <c r="K39" s="828"/>
      <c r="L39" s="828"/>
      <c r="M39" s="78"/>
      <c r="N39" s="78"/>
      <c r="O39" s="441"/>
      <c r="P39" s="441"/>
      <c r="Q39" s="441"/>
      <c r="R39" s="441"/>
      <c r="S39" s="441"/>
      <c r="T39" s="441"/>
      <c r="U39" s="441"/>
      <c r="V39" s="441"/>
      <c r="W39" s="441"/>
      <c r="X39" s="441"/>
      <c r="Y39" s="441"/>
      <c r="Z39" s="441"/>
      <c r="AA39" s="441"/>
      <c r="AB39" s="441"/>
      <c r="AC39" s="441"/>
    </row>
    <row r="40" spans="1:29" ht="12.75" customHeight="1" x14ac:dyDescent="0.2">
      <c r="A40" s="441"/>
      <c r="B40" s="76"/>
      <c r="C40" s="303">
        <v>1</v>
      </c>
      <c r="D40" s="855" t="s">
        <v>405</v>
      </c>
      <c r="E40" s="855"/>
      <c r="F40" s="855"/>
      <c r="G40" s="855"/>
      <c r="H40" s="823" t="str">
        <f>"ca. " &amp;IF(SUM(Personal!$E$30:$F$31)=0,"",menu!G213)</f>
        <v xml:space="preserve">ca. </v>
      </c>
      <c r="I40" s="824"/>
      <c r="J40" s="310"/>
      <c r="K40" s="302"/>
      <c r="L40" s="302"/>
      <c r="M40" s="78"/>
      <c r="N40" s="78"/>
      <c r="O40" s="441"/>
      <c r="P40" s="441"/>
      <c r="Q40" s="441"/>
      <c r="R40" s="441"/>
      <c r="S40" s="441"/>
      <c r="T40" s="441"/>
      <c r="U40" s="441"/>
      <c r="V40" s="441"/>
      <c r="W40" s="441"/>
      <c r="X40" s="441"/>
      <c r="Y40" s="441"/>
      <c r="Z40" s="441"/>
      <c r="AA40" s="441"/>
      <c r="AB40" s="441"/>
      <c r="AC40" s="441"/>
    </row>
    <row r="41" spans="1:29" ht="12.75" customHeight="1" x14ac:dyDescent="0.2">
      <c r="A41" s="441"/>
      <c r="B41" s="76"/>
      <c r="C41" s="303">
        <v>2</v>
      </c>
      <c r="D41" s="855" t="s">
        <v>406</v>
      </c>
      <c r="E41" s="855"/>
      <c r="F41" s="855"/>
      <c r="G41" s="855"/>
      <c r="H41" s="823" t="str">
        <f>"ca. " &amp;IF(SUM(Personal!$E$30:$F$31)=0,"",menu!G214)</f>
        <v xml:space="preserve">ca. </v>
      </c>
      <c r="I41" s="824"/>
      <c r="J41" s="310"/>
      <c r="K41" s="302"/>
      <c r="L41" s="302"/>
      <c r="M41" s="78"/>
      <c r="N41" s="78"/>
      <c r="O41" s="441"/>
      <c r="P41" s="441"/>
      <c r="Q41" s="441"/>
      <c r="R41" s="441"/>
      <c r="S41" s="441"/>
      <c r="T41" s="441"/>
      <c r="U41" s="441"/>
      <c r="V41" s="441"/>
      <c r="W41" s="441"/>
      <c r="X41" s="441"/>
      <c r="Y41" s="441"/>
      <c r="Z41" s="441"/>
      <c r="AA41" s="441"/>
      <c r="AB41" s="441"/>
      <c r="AC41" s="441"/>
    </row>
    <row r="42" spans="1:29" ht="12.75" customHeight="1" x14ac:dyDescent="0.2">
      <c r="A42" s="441"/>
      <c r="B42" s="76"/>
      <c r="C42" s="303">
        <v>3</v>
      </c>
      <c r="D42" s="855" t="s">
        <v>407</v>
      </c>
      <c r="E42" s="855"/>
      <c r="F42" s="855"/>
      <c r="G42" s="855"/>
      <c r="H42" s="823" t="str">
        <f>"ca. " &amp;IF(SUM(Personal!$E$30:$F$31)=0,"",menu!G215)</f>
        <v xml:space="preserve">ca. </v>
      </c>
      <c r="I42" s="824"/>
      <c r="J42" s="310"/>
      <c r="K42" s="302"/>
      <c r="L42" s="302"/>
      <c r="M42" s="78"/>
      <c r="N42" s="78"/>
      <c r="O42" s="441"/>
      <c r="P42" s="441"/>
      <c r="Q42" s="441"/>
      <c r="R42" s="441"/>
      <c r="S42" s="441"/>
      <c r="T42" s="441"/>
      <c r="U42" s="441"/>
      <c r="V42" s="441"/>
      <c r="W42" s="441"/>
      <c r="X42" s="441"/>
      <c r="Y42" s="441"/>
      <c r="Z42" s="441"/>
      <c r="AA42" s="441"/>
      <c r="AB42" s="441"/>
      <c r="AC42" s="441"/>
    </row>
    <row r="43" spans="1:29" ht="12.75" customHeight="1" x14ac:dyDescent="0.2">
      <c r="A43" s="441"/>
      <c r="B43" s="76"/>
      <c r="C43" s="303">
        <v>4</v>
      </c>
      <c r="D43" s="855" t="s">
        <v>408</v>
      </c>
      <c r="E43" s="855"/>
      <c r="F43" s="855"/>
      <c r="G43" s="855"/>
      <c r="H43" s="823" t="str">
        <f>"ca. " &amp;IF(SUM(Personal!$E$30:$F$31)=0,"",menu!G216)</f>
        <v xml:space="preserve">ca. </v>
      </c>
      <c r="I43" s="824"/>
      <c r="J43" s="310"/>
      <c r="K43" s="302"/>
      <c r="L43" s="302"/>
      <c r="M43" s="78"/>
      <c r="N43" s="78"/>
      <c r="O43" s="441"/>
      <c r="P43" s="441"/>
      <c r="Q43" s="441"/>
      <c r="R43" s="441"/>
      <c r="S43" s="441"/>
      <c r="T43" s="441"/>
      <c r="U43" s="441"/>
      <c r="V43" s="441"/>
      <c r="W43" s="441"/>
      <c r="X43" s="441"/>
      <c r="Y43" s="441"/>
      <c r="Z43" s="441"/>
      <c r="AA43" s="441"/>
      <c r="AB43" s="441"/>
      <c r="AC43" s="441"/>
    </row>
    <row r="44" spans="1:29" ht="12.75" customHeight="1" x14ac:dyDescent="0.2">
      <c r="A44" s="441"/>
      <c r="B44" s="76"/>
      <c r="C44" s="303">
        <v>5</v>
      </c>
      <c r="D44" s="855" t="s">
        <v>409</v>
      </c>
      <c r="E44" s="855"/>
      <c r="F44" s="855"/>
      <c r="G44" s="855"/>
      <c r="H44" s="823" t="str">
        <f>"ca. " &amp;IF(SUM(Personal!$E$30:$F$31)=0,"",menu!G217)</f>
        <v xml:space="preserve">ca. </v>
      </c>
      <c r="I44" s="824"/>
      <c r="J44" s="310"/>
      <c r="K44" s="302"/>
      <c r="L44" s="302"/>
      <c r="M44" s="78"/>
      <c r="N44" s="78"/>
      <c r="O44" s="441"/>
      <c r="P44" s="441"/>
      <c r="Q44" s="441"/>
      <c r="R44" s="441"/>
      <c r="S44" s="441"/>
      <c r="T44" s="441"/>
      <c r="U44" s="441"/>
      <c r="V44" s="441"/>
      <c r="W44" s="441"/>
      <c r="X44" s="441"/>
      <c r="Y44" s="441"/>
      <c r="Z44" s="441"/>
      <c r="AA44" s="441"/>
      <c r="AB44" s="441"/>
      <c r="AC44" s="441"/>
    </row>
    <row r="45" spans="1:29" ht="12.75" customHeight="1" thickBot="1" x14ac:dyDescent="0.25">
      <c r="A45" s="441"/>
      <c r="B45" s="76"/>
      <c r="C45" s="304">
        <v>6</v>
      </c>
      <c r="D45" s="856" t="s">
        <v>410</v>
      </c>
      <c r="E45" s="856"/>
      <c r="F45" s="856"/>
      <c r="G45" s="856"/>
      <c r="H45" s="823" t="str">
        <f>"ca. " &amp;IF(SUM(Personal!$E$30:$F$31)=0,"",menu!G218)</f>
        <v xml:space="preserve">ca. </v>
      </c>
      <c r="I45" s="824"/>
      <c r="J45" s="310"/>
      <c r="K45" s="302"/>
      <c r="L45" s="302"/>
      <c r="M45" s="78"/>
      <c r="N45" s="78"/>
      <c r="O45" s="441"/>
      <c r="P45" s="441"/>
      <c r="Q45" s="441"/>
      <c r="R45" s="441"/>
      <c r="S45" s="441"/>
      <c r="T45" s="441"/>
      <c r="U45" s="441"/>
      <c r="V45" s="441"/>
      <c r="W45" s="441"/>
      <c r="X45" s="441"/>
      <c r="Y45" s="441"/>
      <c r="Z45" s="441"/>
      <c r="AA45" s="441"/>
      <c r="AB45" s="441"/>
      <c r="AC45" s="441"/>
    </row>
    <row r="46" spans="1:29" ht="6" customHeight="1" thickBot="1" x14ac:dyDescent="0.25">
      <c r="A46" s="441"/>
      <c r="C46" s="104"/>
      <c r="D46" s="104"/>
      <c r="E46" s="396"/>
      <c r="F46" s="396"/>
      <c r="G46" s="396"/>
      <c r="H46" s="396"/>
      <c r="I46" s="396"/>
      <c r="J46" s="821"/>
      <c r="K46" s="821"/>
      <c r="L46" s="821"/>
      <c r="M46" s="78"/>
      <c r="N46" s="78"/>
      <c r="O46" s="441"/>
      <c r="P46" s="441"/>
      <c r="Q46" s="441"/>
      <c r="R46" s="441"/>
      <c r="S46" s="441"/>
      <c r="T46" s="441"/>
      <c r="U46" s="441"/>
      <c r="V46" s="441"/>
      <c r="W46" s="441"/>
      <c r="X46" s="441"/>
      <c r="Y46" s="441"/>
      <c r="Z46" s="441"/>
      <c r="AA46" s="441"/>
      <c r="AB46" s="441"/>
      <c r="AC46" s="441"/>
    </row>
    <row r="47" spans="1:29" ht="23.25" customHeight="1" thickBot="1" x14ac:dyDescent="0.25">
      <c r="A47" s="441"/>
      <c r="C47" s="101"/>
      <c r="D47" s="866" t="s">
        <v>530</v>
      </c>
      <c r="E47" s="866"/>
      <c r="F47" s="866"/>
      <c r="G47" s="866"/>
      <c r="H47" s="866"/>
      <c r="I47" s="866"/>
      <c r="J47" s="866"/>
      <c r="K47" s="866"/>
      <c r="L47" s="867"/>
      <c r="M47" s="136">
        <f>IF(AND(menu!$U$11=TRUE,SUM(L15)&gt;0,menu!B55=FALSE),1,0)</f>
        <v>0</v>
      </c>
      <c r="O47" s="441"/>
      <c r="P47" s="441"/>
      <c r="Q47" s="441"/>
      <c r="R47" s="441"/>
      <c r="S47" s="441"/>
      <c r="T47" s="441"/>
      <c r="U47" s="441"/>
      <c r="V47" s="441"/>
      <c r="W47" s="441"/>
      <c r="X47" s="441"/>
      <c r="Y47" s="441"/>
      <c r="Z47" s="441"/>
      <c r="AA47" s="441"/>
      <c r="AB47" s="441"/>
      <c r="AC47" s="441"/>
    </row>
    <row r="48" spans="1:29" ht="6.75" customHeight="1" x14ac:dyDescent="0.2">
      <c r="A48" s="441"/>
      <c r="C48" s="87"/>
      <c r="D48" s="87"/>
      <c r="E48" s="87"/>
      <c r="F48" s="87"/>
      <c r="G48" s="87"/>
      <c r="H48" s="87"/>
      <c r="I48" s="87"/>
      <c r="J48" s="87"/>
      <c r="K48" s="87"/>
      <c r="L48" s="98"/>
      <c r="O48" s="441"/>
      <c r="P48" s="441"/>
      <c r="Q48" s="441"/>
      <c r="R48" s="441"/>
      <c r="S48" s="441"/>
      <c r="T48" s="441"/>
      <c r="U48" s="441"/>
      <c r="V48" s="441"/>
      <c r="W48" s="441"/>
      <c r="X48" s="441"/>
      <c r="Y48" s="441"/>
      <c r="Z48" s="441"/>
      <c r="AA48" s="441"/>
      <c r="AB48" s="441"/>
      <c r="AC48" s="441"/>
    </row>
    <row r="49" spans="1:29" ht="12" customHeight="1" x14ac:dyDescent="0.2">
      <c r="A49" s="441"/>
      <c r="C49" s="868" t="s">
        <v>167</v>
      </c>
      <c r="D49" s="868"/>
      <c r="E49" s="868"/>
      <c r="F49" s="868"/>
      <c r="G49" s="868"/>
      <c r="H49" s="868"/>
      <c r="I49" s="868"/>
      <c r="J49" s="868"/>
      <c r="K49" s="868"/>
      <c r="L49" s="868"/>
      <c r="M49" s="868"/>
      <c r="O49" s="441"/>
      <c r="P49" s="441"/>
      <c r="Q49" s="441"/>
      <c r="R49" s="441"/>
      <c r="S49" s="441"/>
      <c r="T49" s="441"/>
      <c r="U49" s="441"/>
      <c r="V49" s="441"/>
      <c r="W49" s="441"/>
      <c r="X49" s="441"/>
      <c r="Y49" s="441"/>
      <c r="Z49" s="441"/>
      <c r="AA49" s="441"/>
      <c r="AB49" s="441"/>
      <c r="AC49" s="441"/>
    </row>
    <row r="50" spans="1:29" ht="21" customHeight="1" x14ac:dyDescent="0.2">
      <c r="A50" s="441"/>
      <c r="C50" s="861" t="str">
        <f ca="1">Basisdaten!C39</f>
        <v>Vorhabenbeschreibung - 4.1.8. a) Erstvorhaben Klimaschutzkonzept und Klimaschutzmanagement - Vers. 09/2024</v>
      </c>
      <c r="D50" s="862"/>
      <c r="E50" s="862"/>
      <c r="F50" s="862"/>
      <c r="G50" s="862"/>
      <c r="H50" s="862"/>
      <c r="I50" s="862"/>
      <c r="J50" s="862"/>
      <c r="K50" s="862"/>
      <c r="L50" s="862"/>
      <c r="O50" s="441"/>
      <c r="P50" s="441"/>
      <c r="Q50" s="441"/>
      <c r="R50" s="441"/>
      <c r="S50" s="441"/>
      <c r="T50" s="441"/>
      <c r="U50" s="441"/>
      <c r="V50" s="441"/>
      <c r="W50" s="441"/>
      <c r="X50" s="441"/>
      <c r="Y50" s="441"/>
      <c r="Z50" s="441"/>
      <c r="AA50" s="441"/>
      <c r="AB50" s="441"/>
      <c r="AC50" s="441"/>
    </row>
    <row r="51" spans="1:29" x14ac:dyDescent="0.2">
      <c r="A51" s="441"/>
      <c r="O51" s="441"/>
      <c r="P51" s="441"/>
      <c r="Q51" s="441"/>
      <c r="R51" s="441"/>
      <c r="S51" s="441"/>
      <c r="T51" s="441"/>
      <c r="U51" s="441"/>
      <c r="V51" s="441"/>
      <c r="W51" s="441"/>
      <c r="X51" s="441"/>
      <c r="Y51" s="441"/>
      <c r="Z51" s="441"/>
      <c r="AA51" s="441"/>
      <c r="AB51" s="441"/>
      <c r="AC51" s="441"/>
    </row>
    <row r="52" spans="1:29" x14ac:dyDescent="0.2">
      <c r="A52" s="441"/>
      <c r="B52" s="441"/>
      <c r="C52" s="441"/>
      <c r="D52" s="441"/>
      <c r="E52" s="441"/>
      <c r="F52" s="441"/>
      <c r="G52" s="441"/>
      <c r="H52" s="441"/>
      <c r="I52" s="441"/>
      <c r="J52" s="441"/>
      <c r="K52" s="441"/>
      <c r="L52" s="441"/>
      <c r="M52" s="441"/>
      <c r="N52" s="441"/>
      <c r="O52" s="441"/>
      <c r="P52" s="441"/>
      <c r="Q52" s="441"/>
      <c r="R52" s="441"/>
      <c r="S52" s="441"/>
      <c r="T52" s="441"/>
      <c r="U52" s="441"/>
      <c r="V52" s="441"/>
      <c r="W52" s="441"/>
      <c r="X52" s="441"/>
      <c r="Y52" s="441"/>
      <c r="Z52" s="441"/>
      <c r="AA52" s="441"/>
      <c r="AB52" s="441"/>
      <c r="AC52" s="441"/>
    </row>
    <row r="53" spans="1:29" x14ac:dyDescent="0.2">
      <c r="A53" s="441"/>
      <c r="B53" s="441"/>
      <c r="C53" s="441"/>
      <c r="D53" s="441"/>
      <c r="E53" s="441"/>
      <c r="F53" s="441"/>
      <c r="G53" s="441"/>
      <c r="H53" s="441"/>
      <c r="I53" s="441"/>
      <c r="J53" s="441"/>
      <c r="K53" s="441"/>
      <c r="L53" s="441"/>
      <c r="M53" s="441"/>
      <c r="N53" s="441"/>
      <c r="O53" s="441"/>
      <c r="P53" s="441"/>
      <c r="Q53" s="441"/>
      <c r="R53" s="441"/>
      <c r="S53" s="441"/>
      <c r="T53" s="441"/>
      <c r="U53" s="441"/>
      <c r="V53" s="441"/>
      <c r="W53" s="441"/>
      <c r="X53" s="441"/>
      <c r="Y53" s="441"/>
      <c r="Z53" s="441"/>
      <c r="AA53" s="441"/>
      <c r="AB53" s="441"/>
      <c r="AC53" s="441"/>
    </row>
    <row r="54" spans="1:29" x14ac:dyDescent="0.2">
      <c r="A54" s="441"/>
      <c r="B54" s="441"/>
      <c r="C54" s="441"/>
      <c r="D54" s="441"/>
      <c r="E54" s="441"/>
      <c r="F54" s="441"/>
      <c r="G54" s="441"/>
      <c r="H54" s="441"/>
      <c r="I54" s="441"/>
      <c r="J54" s="441"/>
      <c r="K54" s="441"/>
      <c r="L54" s="441"/>
      <c r="M54" s="441"/>
      <c r="N54" s="441"/>
      <c r="O54" s="441"/>
      <c r="P54" s="441"/>
      <c r="Q54" s="441"/>
      <c r="R54" s="441"/>
      <c r="S54" s="441"/>
      <c r="T54" s="441"/>
      <c r="U54" s="441"/>
      <c r="V54" s="441"/>
      <c r="W54" s="441"/>
      <c r="X54" s="441"/>
      <c r="Y54" s="441"/>
      <c r="Z54" s="441"/>
      <c r="AA54" s="441"/>
      <c r="AB54" s="441"/>
      <c r="AC54" s="441"/>
    </row>
    <row r="55" spans="1:29" x14ac:dyDescent="0.2">
      <c r="A55" s="441"/>
      <c r="B55" s="441"/>
      <c r="C55" s="441"/>
      <c r="D55" s="441"/>
      <c r="E55" s="441"/>
      <c r="F55" s="441"/>
      <c r="G55" s="441"/>
      <c r="H55" s="441"/>
      <c r="I55" s="441"/>
      <c r="J55" s="441"/>
      <c r="K55" s="441"/>
      <c r="L55" s="441"/>
      <c r="M55" s="441"/>
      <c r="N55" s="441"/>
      <c r="O55" s="441"/>
      <c r="P55" s="441"/>
      <c r="Q55" s="441"/>
      <c r="R55" s="441"/>
      <c r="S55" s="441"/>
      <c r="T55" s="441"/>
      <c r="U55" s="441"/>
      <c r="V55" s="441"/>
      <c r="W55" s="441"/>
      <c r="X55" s="441"/>
      <c r="Y55" s="441"/>
      <c r="Z55" s="441"/>
      <c r="AA55" s="441"/>
      <c r="AB55" s="441"/>
      <c r="AC55" s="441"/>
    </row>
    <row r="56" spans="1:29" x14ac:dyDescent="0.2">
      <c r="A56" s="441"/>
      <c r="B56" s="441"/>
      <c r="C56" s="441"/>
      <c r="D56" s="441"/>
      <c r="E56" s="441"/>
      <c r="F56" s="441"/>
      <c r="G56" s="441"/>
      <c r="H56" s="441"/>
      <c r="I56" s="441"/>
      <c r="J56" s="441"/>
      <c r="K56" s="441"/>
      <c r="L56" s="441"/>
      <c r="M56" s="441"/>
      <c r="N56" s="441"/>
      <c r="O56" s="441"/>
      <c r="P56" s="441"/>
      <c r="Q56" s="441"/>
      <c r="R56" s="441"/>
      <c r="S56" s="441"/>
      <c r="T56" s="441"/>
      <c r="U56" s="441"/>
      <c r="V56" s="441"/>
      <c r="W56" s="441"/>
      <c r="X56" s="441"/>
      <c r="Y56" s="441"/>
      <c r="Z56" s="441"/>
      <c r="AA56" s="441"/>
      <c r="AB56" s="441"/>
      <c r="AC56" s="441"/>
    </row>
    <row r="57" spans="1:29" x14ac:dyDescent="0.2">
      <c r="A57" s="441"/>
      <c r="B57" s="441"/>
      <c r="C57" s="441"/>
      <c r="D57" s="441"/>
      <c r="E57" s="441"/>
      <c r="F57" s="441"/>
      <c r="G57" s="441"/>
      <c r="H57" s="441"/>
      <c r="I57" s="441"/>
      <c r="J57" s="441"/>
      <c r="K57" s="441"/>
      <c r="L57" s="441"/>
      <c r="M57" s="441"/>
      <c r="N57" s="441"/>
      <c r="O57" s="441"/>
      <c r="P57" s="441"/>
      <c r="Q57" s="441"/>
      <c r="R57" s="441"/>
      <c r="S57" s="441"/>
      <c r="T57" s="441"/>
      <c r="U57" s="441"/>
      <c r="V57" s="441"/>
      <c r="W57" s="441"/>
      <c r="X57" s="441"/>
      <c r="Y57" s="441"/>
      <c r="Z57" s="441"/>
      <c r="AA57" s="441"/>
      <c r="AB57" s="441"/>
      <c r="AC57" s="441"/>
    </row>
    <row r="58" spans="1:29" x14ac:dyDescent="0.2">
      <c r="A58" s="441"/>
      <c r="B58" s="441"/>
      <c r="C58" s="441"/>
      <c r="D58" s="441"/>
      <c r="E58" s="441"/>
      <c r="F58" s="441"/>
      <c r="G58" s="441"/>
      <c r="H58" s="441"/>
      <c r="I58" s="441"/>
      <c r="J58" s="441"/>
      <c r="K58" s="441"/>
      <c r="L58" s="441"/>
      <c r="M58" s="441"/>
      <c r="N58" s="441"/>
      <c r="O58" s="441"/>
      <c r="P58" s="441"/>
      <c r="Q58" s="441"/>
      <c r="R58" s="441"/>
      <c r="S58" s="441"/>
      <c r="T58" s="441"/>
      <c r="U58" s="441"/>
      <c r="V58" s="441"/>
      <c r="W58" s="441"/>
      <c r="X58" s="441"/>
      <c r="Y58" s="441"/>
      <c r="Z58" s="441"/>
      <c r="AA58" s="441"/>
      <c r="AB58" s="441"/>
      <c r="AC58" s="441"/>
    </row>
    <row r="59" spans="1:29" x14ac:dyDescent="0.2">
      <c r="A59" s="441"/>
      <c r="B59" s="441"/>
      <c r="C59" s="441"/>
      <c r="D59" s="441"/>
      <c r="E59" s="441"/>
      <c r="F59" s="441"/>
      <c r="G59" s="441"/>
      <c r="H59" s="441"/>
      <c r="I59" s="441"/>
      <c r="J59" s="441"/>
      <c r="K59" s="441"/>
      <c r="L59" s="441"/>
      <c r="M59" s="441"/>
      <c r="N59" s="441"/>
      <c r="O59" s="441"/>
      <c r="P59" s="441"/>
      <c r="Q59" s="441"/>
      <c r="R59" s="441"/>
      <c r="S59" s="441"/>
      <c r="T59" s="441"/>
      <c r="U59" s="441"/>
      <c r="V59" s="441"/>
      <c r="W59" s="441"/>
      <c r="X59" s="441"/>
      <c r="Y59" s="441"/>
      <c r="Z59" s="441"/>
      <c r="AA59" s="441"/>
      <c r="AB59" s="441"/>
      <c r="AC59" s="441"/>
    </row>
    <row r="60" spans="1:29" x14ac:dyDescent="0.2">
      <c r="A60" s="441"/>
      <c r="B60" s="441"/>
      <c r="C60" s="441"/>
      <c r="D60" s="441"/>
      <c r="E60" s="441"/>
      <c r="F60" s="441"/>
      <c r="G60" s="441"/>
      <c r="H60" s="441"/>
      <c r="I60" s="441"/>
      <c r="J60" s="441"/>
      <c r="K60" s="441"/>
      <c r="L60" s="441"/>
      <c r="M60" s="441"/>
      <c r="N60" s="441"/>
      <c r="O60" s="441"/>
      <c r="P60" s="441"/>
      <c r="Q60" s="441"/>
      <c r="R60" s="441"/>
      <c r="S60" s="441"/>
      <c r="T60" s="441"/>
      <c r="U60" s="441"/>
      <c r="V60" s="441"/>
      <c r="W60" s="441"/>
      <c r="X60" s="441"/>
      <c r="Y60" s="441"/>
      <c r="Z60" s="441"/>
      <c r="AA60" s="441"/>
      <c r="AB60" s="441"/>
      <c r="AC60" s="441"/>
    </row>
    <row r="61" spans="1:29" x14ac:dyDescent="0.2">
      <c r="A61" s="441"/>
      <c r="B61" s="441"/>
      <c r="C61" s="441"/>
      <c r="D61" s="441"/>
      <c r="E61" s="441"/>
      <c r="F61" s="441"/>
      <c r="G61" s="441"/>
      <c r="H61" s="441"/>
      <c r="I61" s="441"/>
      <c r="J61" s="441"/>
      <c r="K61" s="441"/>
      <c r="L61" s="441"/>
      <c r="M61" s="441"/>
      <c r="N61" s="441"/>
      <c r="O61" s="441"/>
      <c r="P61" s="441"/>
      <c r="Q61" s="441"/>
      <c r="R61" s="441"/>
      <c r="S61" s="441"/>
      <c r="T61" s="441"/>
      <c r="U61" s="441"/>
      <c r="V61" s="441"/>
      <c r="W61" s="441"/>
      <c r="X61" s="441"/>
      <c r="Y61" s="441"/>
      <c r="Z61" s="441"/>
      <c r="AA61" s="441"/>
      <c r="AB61" s="441"/>
      <c r="AC61" s="441"/>
    </row>
    <row r="62" spans="1:29" x14ac:dyDescent="0.2">
      <c r="A62" s="441"/>
      <c r="B62" s="441"/>
      <c r="C62" s="441"/>
      <c r="D62" s="441"/>
      <c r="E62" s="441"/>
      <c r="F62" s="441"/>
      <c r="G62" s="441"/>
      <c r="H62" s="441"/>
      <c r="I62" s="441"/>
      <c r="J62" s="441"/>
      <c r="K62" s="441"/>
      <c r="L62" s="441"/>
      <c r="M62" s="441"/>
      <c r="N62" s="441"/>
      <c r="O62" s="441"/>
      <c r="P62" s="441"/>
      <c r="Q62" s="441"/>
      <c r="R62" s="441"/>
      <c r="S62" s="441"/>
      <c r="T62" s="441"/>
      <c r="U62" s="441"/>
      <c r="V62" s="441"/>
      <c r="W62" s="441"/>
      <c r="X62" s="441"/>
      <c r="Y62" s="441"/>
      <c r="Z62" s="441"/>
      <c r="AA62" s="441"/>
      <c r="AB62" s="441"/>
      <c r="AC62" s="441"/>
    </row>
    <row r="63" spans="1:29" x14ac:dyDescent="0.2">
      <c r="A63" s="441"/>
      <c r="B63" s="441"/>
      <c r="C63" s="441"/>
      <c r="D63" s="441"/>
      <c r="E63" s="441"/>
      <c r="F63" s="441"/>
      <c r="G63" s="441"/>
      <c r="H63" s="441"/>
      <c r="I63" s="441"/>
      <c r="J63" s="441"/>
      <c r="K63" s="441"/>
      <c r="L63" s="441"/>
      <c r="M63" s="441"/>
      <c r="N63" s="441"/>
      <c r="O63" s="441"/>
      <c r="P63" s="441"/>
      <c r="Q63" s="441"/>
      <c r="R63" s="441"/>
      <c r="S63" s="441"/>
      <c r="T63" s="441"/>
      <c r="U63" s="441"/>
      <c r="V63" s="441"/>
      <c r="W63" s="441"/>
      <c r="X63" s="441"/>
      <c r="Y63" s="441"/>
      <c r="Z63" s="441"/>
      <c r="AA63" s="441"/>
      <c r="AB63" s="441"/>
      <c r="AC63" s="441"/>
    </row>
    <row r="64" spans="1:29" x14ac:dyDescent="0.2">
      <c r="A64" s="441"/>
      <c r="B64" s="441"/>
      <c r="C64" s="441"/>
      <c r="D64" s="441"/>
      <c r="E64" s="441"/>
      <c r="F64" s="441"/>
      <c r="G64" s="441"/>
      <c r="H64" s="441"/>
      <c r="I64" s="441"/>
      <c r="J64" s="441"/>
      <c r="K64" s="441"/>
      <c r="L64" s="441"/>
      <c r="M64" s="441"/>
      <c r="N64" s="441"/>
      <c r="O64" s="441"/>
      <c r="P64" s="441"/>
      <c r="Q64" s="441"/>
      <c r="R64" s="441"/>
      <c r="S64" s="441"/>
      <c r="T64" s="441"/>
      <c r="U64" s="441"/>
      <c r="V64" s="441"/>
      <c r="W64" s="441"/>
      <c r="X64" s="441"/>
      <c r="Y64" s="441"/>
      <c r="Z64" s="441"/>
      <c r="AA64" s="441"/>
      <c r="AB64" s="441"/>
      <c r="AC64" s="441"/>
    </row>
    <row r="65" spans="1:29" x14ac:dyDescent="0.2">
      <c r="A65" s="441"/>
      <c r="B65" s="441"/>
      <c r="C65" s="441"/>
      <c r="D65" s="441"/>
      <c r="E65" s="441"/>
      <c r="F65" s="441"/>
      <c r="G65" s="441"/>
      <c r="H65" s="441"/>
      <c r="I65" s="441"/>
      <c r="J65" s="441"/>
      <c r="K65" s="441"/>
      <c r="L65" s="441"/>
      <c r="M65" s="441"/>
      <c r="N65" s="441"/>
      <c r="O65" s="441"/>
      <c r="P65" s="441"/>
      <c r="Q65" s="441"/>
      <c r="R65" s="441"/>
      <c r="S65" s="441"/>
      <c r="T65" s="441"/>
      <c r="U65" s="441"/>
      <c r="V65" s="441"/>
      <c r="W65" s="441"/>
      <c r="X65" s="441"/>
      <c r="Y65" s="441"/>
      <c r="Z65" s="441"/>
      <c r="AA65" s="441"/>
      <c r="AB65" s="441"/>
      <c r="AC65" s="441"/>
    </row>
    <row r="66" spans="1:29" x14ac:dyDescent="0.2">
      <c r="A66" s="441"/>
      <c r="B66" s="441"/>
      <c r="C66" s="441"/>
      <c r="D66" s="441"/>
      <c r="E66" s="441"/>
      <c r="F66" s="441"/>
      <c r="G66" s="441"/>
      <c r="H66" s="441"/>
      <c r="I66" s="441"/>
      <c r="J66" s="441"/>
      <c r="K66" s="441"/>
      <c r="L66" s="441"/>
      <c r="M66" s="441"/>
      <c r="N66" s="441"/>
      <c r="O66" s="441"/>
      <c r="P66" s="441"/>
      <c r="Q66" s="441"/>
      <c r="R66" s="441"/>
      <c r="S66" s="441"/>
      <c r="T66" s="441"/>
      <c r="U66" s="441"/>
      <c r="V66" s="441"/>
      <c r="W66" s="441"/>
      <c r="X66" s="441"/>
      <c r="Y66" s="441"/>
      <c r="Z66" s="441"/>
      <c r="AA66" s="441"/>
      <c r="AB66" s="441"/>
      <c r="AC66" s="441"/>
    </row>
    <row r="67" spans="1:29" x14ac:dyDescent="0.2">
      <c r="A67" s="441"/>
      <c r="B67" s="441"/>
      <c r="C67" s="441"/>
      <c r="D67" s="441"/>
      <c r="E67" s="441"/>
      <c r="F67" s="441"/>
      <c r="G67" s="441"/>
      <c r="H67" s="441"/>
      <c r="I67" s="441"/>
      <c r="J67" s="441"/>
      <c r="K67" s="441"/>
      <c r="L67" s="441"/>
      <c r="M67" s="441"/>
      <c r="N67" s="441"/>
      <c r="O67" s="441"/>
      <c r="P67" s="441"/>
      <c r="Q67" s="441"/>
      <c r="R67" s="441"/>
      <c r="S67" s="441"/>
      <c r="T67" s="441"/>
      <c r="U67" s="441"/>
      <c r="V67" s="441"/>
      <c r="W67" s="441"/>
      <c r="X67" s="441"/>
      <c r="Y67" s="441"/>
      <c r="Z67" s="441"/>
      <c r="AA67" s="441"/>
      <c r="AB67" s="441"/>
      <c r="AC67" s="441"/>
    </row>
    <row r="68" spans="1:29" x14ac:dyDescent="0.2">
      <c r="A68" s="441"/>
      <c r="B68" s="441"/>
      <c r="C68" s="441"/>
      <c r="D68" s="441"/>
      <c r="E68" s="441"/>
      <c r="F68" s="441"/>
      <c r="G68" s="441"/>
      <c r="H68" s="441"/>
      <c r="I68" s="441"/>
      <c r="J68" s="441"/>
      <c r="K68" s="441"/>
      <c r="L68" s="441"/>
      <c r="M68" s="441"/>
      <c r="N68" s="441"/>
      <c r="O68" s="441"/>
      <c r="P68" s="441"/>
      <c r="Q68" s="441"/>
      <c r="R68" s="441"/>
      <c r="S68" s="441"/>
      <c r="T68" s="441"/>
      <c r="U68" s="441"/>
      <c r="V68" s="441"/>
      <c r="W68" s="441"/>
      <c r="X68" s="441"/>
      <c r="Y68" s="441"/>
      <c r="Z68" s="441"/>
      <c r="AA68" s="441"/>
      <c r="AB68" s="441"/>
      <c r="AC68" s="441"/>
    </row>
    <row r="69" spans="1:29" x14ac:dyDescent="0.2">
      <c r="A69" s="441"/>
      <c r="B69" s="441"/>
      <c r="C69" s="441"/>
      <c r="D69" s="441"/>
      <c r="E69" s="441"/>
      <c r="F69" s="441"/>
      <c r="G69" s="441"/>
      <c r="H69" s="441"/>
      <c r="I69" s="441"/>
      <c r="J69" s="441"/>
      <c r="K69" s="441"/>
      <c r="L69" s="441"/>
      <c r="M69" s="441"/>
      <c r="N69" s="441"/>
      <c r="O69" s="441"/>
      <c r="P69" s="441"/>
      <c r="Q69" s="441"/>
      <c r="R69" s="441"/>
      <c r="S69" s="441"/>
      <c r="T69" s="441"/>
      <c r="U69" s="441"/>
      <c r="V69" s="441"/>
      <c r="W69" s="441"/>
      <c r="X69" s="441"/>
      <c r="Y69" s="441"/>
      <c r="Z69" s="441"/>
      <c r="AA69" s="441"/>
      <c r="AB69" s="441"/>
      <c r="AC69" s="441"/>
    </row>
    <row r="70" spans="1:29" x14ac:dyDescent="0.2">
      <c r="A70" s="441"/>
      <c r="B70" s="441"/>
      <c r="C70" s="441"/>
      <c r="D70" s="441"/>
      <c r="E70" s="441"/>
      <c r="F70" s="441"/>
      <c r="G70" s="441"/>
      <c r="H70" s="441"/>
      <c r="I70" s="441"/>
      <c r="J70" s="441"/>
      <c r="K70" s="441"/>
      <c r="L70" s="441"/>
      <c r="M70" s="441"/>
      <c r="N70" s="441"/>
      <c r="O70" s="441"/>
      <c r="P70" s="441"/>
      <c r="Q70" s="441"/>
      <c r="R70" s="441"/>
      <c r="S70" s="441"/>
      <c r="T70" s="441"/>
      <c r="U70" s="441"/>
      <c r="V70" s="441"/>
      <c r="W70" s="441"/>
      <c r="X70" s="441"/>
      <c r="Y70" s="441"/>
      <c r="Z70" s="441"/>
      <c r="AA70" s="441"/>
      <c r="AB70" s="441"/>
      <c r="AC70" s="441"/>
    </row>
    <row r="71" spans="1:29" x14ac:dyDescent="0.2">
      <c r="A71" s="441"/>
      <c r="B71" s="441"/>
      <c r="C71" s="441"/>
      <c r="D71" s="441"/>
      <c r="E71" s="441"/>
      <c r="F71" s="441"/>
      <c r="G71" s="441"/>
      <c r="H71" s="441"/>
      <c r="I71" s="441"/>
      <c r="J71" s="441"/>
      <c r="K71" s="441"/>
      <c r="L71" s="441"/>
      <c r="M71" s="441"/>
      <c r="N71" s="441"/>
      <c r="O71" s="441"/>
      <c r="P71" s="441"/>
      <c r="Q71" s="441"/>
      <c r="R71" s="441"/>
      <c r="S71" s="441"/>
      <c r="T71" s="441"/>
      <c r="U71" s="441"/>
      <c r="V71" s="441"/>
      <c r="W71" s="441"/>
      <c r="X71" s="441"/>
      <c r="Y71" s="441"/>
      <c r="Z71" s="441"/>
      <c r="AA71" s="441"/>
      <c r="AB71" s="441"/>
      <c r="AC71" s="441"/>
    </row>
    <row r="72" spans="1:29" x14ac:dyDescent="0.2">
      <c r="A72" s="441"/>
      <c r="B72" s="441"/>
      <c r="C72" s="441"/>
      <c r="D72" s="441"/>
      <c r="E72" s="441"/>
      <c r="F72" s="441"/>
      <c r="G72" s="441"/>
      <c r="H72" s="441"/>
      <c r="I72" s="441"/>
      <c r="J72" s="441"/>
      <c r="K72" s="441"/>
      <c r="L72" s="441"/>
      <c r="M72" s="441"/>
      <c r="N72" s="441"/>
      <c r="O72" s="441"/>
      <c r="P72" s="441"/>
      <c r="Q72" s="441"/>
      <c r="R72" s="441"/>
      <c r="S72" s="441"/>
      <c r="T72" s="441"/>
      <c r="U72" s="441"/>
      <c r="V72" s="441"/>
      <c r="W72" s="441"/>
      <c r="X72" s="441"/>
      <c r="Y72" s="441"/>
      <c r="Z72" s="441"/>
      <c r="AA72" s="441"/>
      <c r="AB72" s="441"/>
      <c r="AC72" s="441"/>
    </row>
    <row r="73" spans="1:29" x14ac:dyDescent="0.2">
      <c r="A73" s="441"/>
      <c r="B73" s="441"/>
      <c r="C73" s="441"/>
      <c r="D73" s="441"/>
      <c r="E73" s="441"/>
      <c r="F73" s="441"/>
      <c r="G73" s="441"/>
      <c r="H73" s="441"/>
      <c r="I73" s="441"/>
      <c r="J73" s="441"/>
      <c r="K73" s="441"/>
      <c r="L73" s="441"/>
      <c r="M73" s="441"/>
      <c r="N73" s="441"/>
      <c r="O73" s="441"/>
      <c r="P73" s="441"/>
      <c r="Q73" s="441"/>
      <c r="R73" s="441"/>
      <c r="S73" s="441"/>
      <c r="T73" s="441"/>
      <c r="U73" s="441"/>
      <c r="V73" s="441"/>
      <c r="W73" s="441"/>
      <c r="X73" s="441"/>
      <c r="Y73" s="441"/>
      <c r="Z73" s="441"/>
      <c r="AA73" s="441"/>
      <c r="AB73" s="441"/>
      <c r="AC73" s="441"/>
    </row>
    <row r="74" spans="1:29" x14ac:dyDescent="0.2">
      <c r="A74" s="441"/>
      <c r="B74" s="441"/>
      <c r="C74" s="441"/>
      <c r="D74" s="441"/>
      <c r="E74" s="441"/>
      <c r="F74" s="441"/>
      <c r="G74" s="441"/>
      <c r="H74" s="441"/>
      <c r="I74" s="441"/>
      <c r="J74" s="441"/>
      <c r="K74" s="441"/>
      <c r="L74" s="441"/>
      <c r="M74" s="441"/>
      <c r="N74" s="441"/>
      <c r="O74" s="441"/>
      <c r="P74" s="441"/>
      <c r="Q74" s="441"/>
      <c r="R74" s="441"/>
      <c r="S74" s="441"/>
      <c r="T74" s="441"/>
      <c r="U74" s="441"/>
      <c r="V74" s="441"/>
      <c r="W74" s="441"/>
      <c r="X74" s="441"/>
      <c r="Y74" s="441"/>
      <c r="Z74" s="441"/>
      <c r="AA74" s="441"/>
      <c r="AB74" s="441"/>
      <c r="AC74" s="441"/>
    </row>
    <row r="75" spans="1:29" x14ac:dyDescent="0.2">
      <c r="A75" s="441"/>
      <c r="B75" s="441"/>
      <c r="C75" s="441"/>
      <c r="D75" s="441"/>
      <c r="E75" s="441"/>
      <c r="F75" s="441"/>
      <c r="G75" s="441"/>
      <c r="H75" s="441"/>
      <c r="I75" s="441"/>
      <c r="J75" s="441"/>
      <c r="K75" s="441"/>
      <c r="L75" s="441"/>
      <c r="M75" s="441"/>
      <c r="N75" s="441"/>
      <c r="O75" s="441"/>
      <c r="P75" s="441"/>
      <c r="Q75" s="441"/>
      <c r="R75" s="441"/>
      <c r="S75" s="441"/>
      <c r="T75" s="441"/>
      <c r="U75" s="441"/>
      <c r="V75" s="441"/>
      <c r="W75" s="441"/>
      <c r="X75" s="441"/>
      <c r="Y75" s="441"/>
      <c r="Z75" s="441"/>
      <c r="AA75" s="441"/>
      <c r="AB75" s="441"/>
      <c r="AC75" s="441"/>
    </row>
    <row r="76" spans="1:29" x14ac:dyDescent="0.2">
      <c r="A76" s="441"/>
      <c r="B76" s="441"/>
      <c r="C76" s="441"/>
      <c r="D76" s="441"/>
      <c r="E76" s="441"/>
      <c r="F76" s="441"/>
      <c r="G76" s="441"/>
      <c r="H76" s="441"/>
      <c r="I76" s="441"/>
      <c r="J76" s="441"/>
      <c r="K76" s="441"/>
      <c r="L76" s="441"/>
      <c r="M76" s="441"/>
      <c r="N76" s="441"/>
      <c r="O76" s="441"/>
      <c r="P76" s="441"/>
      <c r="Q76" s="441"/>
      <c r="R76" s="441"/>
      <c r="S76" s="441"/>
      <c r="T76" s="441"/>
      <c r="U76" s="441"/>
      <c r="V76" s="441"/>
      <c r="W76" s="441"/>
      <c r="X76" s="441"/>
      <c r="Y76" s="441"/>
      <c r="Z76" s="441"/>
      <c r="AA76" s="441"/>
      <c r="AB76" s="441"/>
      <c r="AC76" s="441"/>
    </row>
    <row r="77" spans="1:29" x14ac:dyDescent="0.2">
      <c r="A77" s="441"/>
      <c r="B77" s="441"/>
      <c r="C77" s="441"/>
      <c r="D77" s="441"/>
      <c r="E77" s="441"/>
      <c r="F77" s="441"/>
      <c r="G77" s="441"/>
      <c r="H77" s="441"/>
      <c r="I77" s="441"/>
      <c r="J77" s="441"/>
      <c r="K77" s="441"/>
      <c r="L77" s="441"/>
      <c r="M77" s="441"/>
      <c r="N77" s="441"/>
      <c r="O77" s="441"/>
      <c r="P77" s="441"/>
      <c r="Q77" s="441"/>
      <c r="R77" s="441"/>
      <c r="S77" s="441"/>
      <c r="T77" s="441"/>
      <c r="U77" s="441"/>
      <c r="V77" s="441"/>
      <c r="W77" s="441"/>
      <c r="X77" s="441"/>
      <c r="Y77" s="441"/>
      <c r="Z77" s="441"/>
      <c r="AA77" s="441"/>
      <c r="AB77" s="441"/>
      <c r="AC77" s="441"/>
    </row>
    <row r="78" spans="1:29" x14ac:dyDescent="0.2">
      <c r="A78" s="441"/>
      <c r="B78" s="441"/>
      <c r="C78" s="441"/>
      <c r="D78" s="441"/>
      <c r="E78" s="441"/>
      <c r="F78" s="441"/>
      <c r="G78" s="441"/>
      <c r="H78" s="441"/>
      <c r="I78" s="441"/>
      <c r="J78" s="441"/>
      <c r="K78" s="441"/>
      <c r="L78" s="441"/>
      <c r="M78" s="441"/>
      <c r="N78" s="441"/>
      <c r="O78" s="441"/>
      <c r="P78" s="441"/>
      <c r="Q78" s="441"/>
      <c r="R78" s="441"/>
      <c r="S78" s="441"/>
      <c r="T78" s="441"/>
      <c r="U78" s="441"/>
      <c r="V78" s="441"/>
      <c r="W78" s="441"/>
      <c r="X78" s="441"/>
      <c r="Y78" s="441"/>
      <c r="Z78" s="441"/>
      <c r="AA78" s="441"/>
      <c r="AB78" s="441"/>
      <c r="AC78" s="441"/>
    </row>
    <row r="79" spans="1:29" x14ac:dyDescent="0.2">
      <c r="A79" s="441"/>
      <c r="B79" s="441"/>
      <c r="C79" s="441"/>
      <c r="D79" s="441"/>
      <c r="E79" s="441"/>
      <c r="F79" s="441"/>
      <c r="G79" s="441"/>
      <c r="H79" s="441"/>
      <c r="I79" s="441"/>
      <c r="J79" s="441"/>
      <c r="K79" s="441"/>
      <c r="L79" s="441"/>
      <c r="M79" s="441"/>
      <c r="N79" s="441"/>
      <c r="O79" s="441"/>
      <c r="P79" s="441"/>
      <c r="Q79" s="441"/>
      <c r="R79" s="441"/>
      <c r="S79" s="441"/>
      <c r="T79" s="441"/>
      <c r="U79" s="441"/>
      <c r="V79" s="441"/>
      <c r="W79" s="441"/>
      <c r="X79" s="441"/>
      <c r="Y79" s="441"/>
      <c r="Z79" s="441"/>
      <c r="AA79" s="441"/>
      <c r="AB79" s="441"/>
      <c r="AC79" s="441"/>
    </row>
    <row r="80" spans="1:29" x14ac:dyDescent="0.2">
      <c r="A80" s="441"/>
      <c r="B80" s="441"/>
      <c r="C80" s="441"/>
      <c r="D80" s="441"/>
      <c r="E80" s="441"/>
      <c r="F80" s="441"/>
      <c r="G80" s="441"/>
      <c r="H80" s="441"/>
      <c r="I80" s="441"/>
      <c r="J80" s="441"/>
      <c r="K80" s="441"/>
      <c r="L80" s="441"/>
      <c r="M80" s="441"/>
      <c r="N80" s="441"/>
      <c r="O80" s="441"/>
      <c r="P80" s="441"/>
      <c r="Q80" s="441"/>
      <c r="R80" s="441"/>
      <c r="S80" s="441"/>
      <c r="T80" s="441"/>
      <c r="U80" s="441"/>
      <c r="V80" s="441"/>
      <c r="W80" s="441"/>
      <c r="X80" s="441"/>
      <c r="Y80" s="441"/>
      <c r="Z80" s="441"/>
      <c r="AA80" s="441"/>
      <c r="AB80" s="441"/>
      <c r="AC80" s="441"/>
    </row>
    <row r="81" spans="1:29" x14ac:dyDescent="0.2">
      <c r="A81" s="441"/>
      <c r="B81" s="441"/>
      <c r="C81" s="441"/>
      <c r="D81" s="441"/>
      <c r="E81" s="441"/>
      <c r="F81" s="441"/>
      <c r="G81" s="441"/>
      <c r="H81" s="441"/>
      <c r="I81" s="441"/>
      <c r="J81" s="441"/>
      <c r="K81" s="441"/>
      <c r="L81" s="441"/>
      <c r="M81" s="441"/>
      <c r="N81" s="441"/>
      <c r="O81" s="441"/>
      <c r="P81" s="441"/>
      <c r="Q81" s="441"/>
      <c r="R81" s="441"/>
      <c r="S81" s="441"/>
      <c r="T81" s="441"/>
      <c r="U81" s="441"/>
      <c r="V81" s="441"/>
      <c r="W81" s="441"/>
      <c r="X81" s="441"/>
      <c r="Y81" s="441"/>
      <c r="Z81" s="441"/>
      <c r="AA81" s="441"/>
      <c r="AB81" s="441"/>
      <c r="AC81" s="441"/>
    </row>
    <row r="82" spans="1:29" x14ac:dyDescent="0.2">
      <c r="A82" s="441"/>
      <c r="B82" s="441"/>
      <c r="C82" s="441"/>
      <c r="D82" s="441"/>
      <c r="E82" s="441"/>
      <c r="F82" s="441"/>
      <c r="G82" s="441"/>
      <c r="H82" s="441"/>
      <c r="I82" s="441"/>
      <c r="J82" s="441"/>
      <c r="K82" s="441"/>
      <c r="L82" s="441"/>
      <c r="M82" s="441"/>
      <c r="N82" s="441"/>
      <c r="O82" s="441"/>
      <c r="P82" s="441"/>
      <c r="Q82" s="441"/>
      <c r="R82" s="441"/>
      <c r="S82" s="441"/>
      <c r="T82" s="441"/>
      <c r="U82" s="441"/>
      <c r="V82" s="441"/>
      <c r="W82" s="441"/>
      <c r="X82" s="441"/>
      <c r="Y82" s="441"/>
      <c r="Z82" s="441"/>
      <c r="AA82" s="441"/>
      <c r="AB82" s="441"/>
      <c r="AC82" s="441"/>
    </row>
    <row r="83" spans="1:29" x14ac:dyDescent="0.2">
      <c r="A83" s="441"/>
      <c r="B83" s="441"/>
      <c r="C83" s="441"/>
      <c r="D83" s="441"/>
      <c r="E83" s="441"/>
      <c r="F83" s="441"/>
      <c r="G83" s="441"/>
      <c r="H83" s="441"/>
      <c r="I83" s="441"/>
      <c r="J83" s="441"/>
      <c r="K83" s="441"/>
      <c r="L83" s="441"/>
      <c r="M83" s="441"/>
      <c r="N83" s="441"/>
      <c r="O83" s="441"/>
      <c r="P83" s="441"/>
      <c r="Q83" s="441"/>
      <c r="R83" s="441"/>
      <c r="S83" s="441"/>
      <c r="T83" s="441"/>
      <c r="U83" s="441"/>
      <c r="V83" s="441"/>
      <c r="W83" s="441"/>
      <c r="X83" s="441"/>
      <c r="Y83" s="441"/>
      <c r="Z83" s="441"/>
      <c r="AA83" s="441"/>
      <c r="AB83" s="441"/>
      <c r="AC83" s="441"/>
    </row>
    <row r="84" spans="1:29" x14ac:dyDescent="0.2">
      <c r="A84" s="441"/>
      <c r="B84" s="441"/>
      <c r="C84" s="441"/>
      <c r="D84" s="441"/>
      <c r="E84" s="441"/>
      <c r="F84" s="441"/>
      <c r="G84" s="441"/>
      <c r="H84" s="441"/>
      <c r="I84" s="441"/>
      <c r="J84" s="441"/>
      <c r="K84" s="441"/>
      <c r="L84" s="441"/>
      <c r="M84" s="441"/>
      <c r="N84" s="441"/>
      <c r="O84" s="441"/>
      <c r="P84" s="441"/>
      <c r="Q84" s="441"/>
      <c r="R84" s="441"/>
      <c r="S84" s="441"/>
      <c r="T84" s="441"/>
      <c r="U84" s="441"/>
      <c r="V84" s="441"/>
      <c r="W84" s="441"/>
      <c r="X84" s="441"/>
      <c r="Y84" s="441"/>
      <c r="Z84" s="441"/>
      <c r="AA84" s="441"/>
      <c r="AB84" s="441"/>
      <c r="AC84" s="441"/>
    </row>
    <row r="85" spans="1:29" x14ac:dyDescent="0.2">
      <c r="A85" s="441"/>
      <c r="B85" s="441"/>
      <c r="C85" s="441"/>
      <c r="D85" s="441"/>
      <c r="E85" s="441"/>
      <c r="F85" s="441"/>
      <c r="G85" s="441"/>
      <c r="H85" s="441"/>
      <c r="I85" s="441"/>
      <c r="J85" s="441"/>
      <c r="K85" s="441"/>
      <c r="L85" s="441"/>
      <c r="M85" s="441"/>
      <c r="N85" s="441"/>
      <c r="O85" s="441"/>
      <c r="P85" s="441"/>
      <c r="Q85" s="441"/>
      <c r="R85" s="441"/>
      <c r="S85" s="441"/>
      <c r="T85" s="441"/>
      <c r="U85" s="441"/>
      <c r="V85" s="441"/>
      <c r="W85" s="441"/>
      <c r="X85" s="441"/>
      <c r="Y85" s="441"/>
      <c r="Z85" s="441"/>
      <c r="AA85" s="441"/>
      <c r="AB85" s="441"/>
      <c r="AC85" s="441"/>
    </row>
    <row r="86" spans="1:29" x14ac:dyDescent="0.2">
      <c r="A86" s="441"/>
      <c r="B86" s="441"/>
      <c r="C86" s="441"/>
      <c r="D86" s="441"/>
      <c r="E86" s="441"/>
      <c r="F86" s="441"/>
      <c r="G86" s="441"/>
      <c r="H86" s="441"/>
      <c r="I86" s="441"/>
      <c r="J86" s="441"/>
      <c r="K86" s="441"/>
      <c r="L86" s="441"/>
      <c r="M86" s="441"/>
      <c r="N86" s="441"/>
      <c r="O86" s="441"/>
      <c r="P86" s="441"/>
      <c r="Q86" s="441"/>
      <c r="R86" s="441"/>
      <c r="S86" s="441"/>
      <c r="T86" s="441"/>
      <c r="U86" s="441"/>
      <c r="V86" s="441"/>
      <c r="W86" s="441"/>
      <c r="X86" s="441"/>
      <c r="Y86" s="441"/>
      <c r="Z86" s="441"/>
      <c r="AA86" s="441"/>
      <c r="AB86" s="441"/>
      <c r="AC86" s="441"/>
    </row>
    <row r="87" spans="1:29" x14ac:dyDescent="0.2">
      <c r="A87" s="441"/>
      <c r="B87" s="441"/>
      <c r="C87" s="441"/>
      <c r="D87" s="441"/>
      <c r="E87" s="441"/>
      <c r="F87" s="441"/>
      <c r="G87" s="441"/>
      <c r="H87" s="441"/>
      <c r="I87" s="441"/>
      <c r="J87" s="441"/>
      <c r="K87" s="441"/>
      <c r="L87" s="441"/>
      <c r="M87" s="441"/>
      <c r="N87" s="441"/>
      <c r="O87" s="441"/>
      <c r="P87" s="441"/>
      <c r="Q87" s="441"/>
      <c r="R87" s="441"/>
      <c r="S87" s="441"/>
      <c r="T87" s="441"/>
      <c r="U87" s="441"/>
      <c r="V87" s="441"/>
      <c r="W87" s="441"/>
      <c r="X87" s="441"/>
      <c r="Y87" s="441"/>
      <c r="Z87" s="441"/>
      <c r="AA87" s="441"/>
      <c r="AB87" s="441"/>
      <c r="AC87" s="441"/>
    </row>
    <row r="88" spans="1:29" x14ac:dyDescent="0.2">
      <c r="A88" s="441"/>
      <c r="B88" s="441"/>
      <c r="C88" s="441"/>
      <c r="D88" s="441"/>
      <c r="E88" s="441"/>
      <c r="F88" s="441"/>
      <c r="G88" s="441"/>
      <c r="H88" s="441"/>
      <c r="I88" s="441"/>
      <c r="J88" s="441"/>
      <c r="K88" s="441"/>
      <c r="L88" s="441"/>
      <c r="M88" s="441"/>
      <c r="N88" s="441"/>
      <c r="O88" s="441"/>
      <c r="P88" s="441"/>
      <c r="Q88" s="441"/>
      <c r="R88" s="441"/>
      <c r="S88" s="441"/>
      <c r="T88" s="441"/>
      <c r="U88" s="441"/>
      <c r="V88" s="441"/>
      <c r="W88" s="441"/>
      <c r="X88" s="441"/>
      <c r="Y88" s="441"/>
      <c r="Z88" s="441"/>
      <c r="AA88" s="441"/>
      <c r="AB88" s="441"/>
      <c r="AC88" s="441"/>
    </row>
    <row r="89" spans="1:29" x14ac:dyDescent="0.2">
      <c r="A89" s="441"/>
      <c r="B89" s="441"/>
      <c r="C89" s="441"/>
      <c r="D89" s="441"/>
      <c r="E89" s="441"/>
      <c r="F89" s="441"/>
      <c r="G89" s="441"/>
      <c r="H89" s="441"/>
      <c r="I89" s="441"/>
      <c r="J89" s="441"/>
      <c r="K89" s="441"/>
      <c r="L89" s="441"/>
      <c r="M89" s="441"/>
      <c r="N89" s="441"/>
      <c r="O89" s="441"/>
      <c r="P89" s="441"/>
      <c r="Q89" s="441"/>
      <c r="R89" s="441"/>
      <c r="S89" s="441"/>
      <c r="T89" s="441"/>
      <c r="U89" s="441"/>
      <c r="V89" s="441"/>
      <c r="W89" s="441"/>
      <c r="X89" s="441"/>
      <c r="Y89" s="441"/>
      <c r="Z89" s="441"/>
      <c r="AA89" s="441"/>
      <c r="AB89" s="441"/>
      <c r="AC89" s="441"/>
    </row>
    <row r="90" spans="1:29" x14ac:dyDescent="0.2">
      <c r="A90" s="441"/>
      <c r="B90" s="441"/>
      <c r="C90" s="441"/>
      <c r="D90" s="441"/>
      <c r="E90" s="441"/>
      <c r="F90" s="441"/>
      <c r="G90" s="441"/>
      <c r="H90" s="441"/>
      <c r="I90" s="441"/>
      <c r="J90" s="441"/>
      <c r="K90" s="441"/>
      <c r="L90" s="441"/>
      <c r="M90" s="441"/>
      <c r="N90" s="441"/>
      <c r="O90" s="441"/>
      <c r="P90" s="441"/>
      <c r="Q90" s="441"/>
      <c r="R90" s="441"/>
      <c r="S90" s="441"/>
      <c r="T90" s="441"/>
      <c r="U90" s="441"/>
      <c r="V90" s="441"/>
      <c r="W90" s="441"/>
      <c r="X90" s="441"/>
      <c r="Y90" s="441"/>
      <c r="Z90" s="441"/>
      <c r="AA90" s="441"/>
      <c r="AB90" s="441"/>
      <c r="AC90" s="441"/>
    </row>
    <row r="91" spans="1:29" x14ac:dyDescent="0.2">
      <c r="A91" s="441"/>
      <c r="B91" s="441"/>
      <c r="C91" s="441"/>
      <c r="D91" s="441"/>
      <c r="E91" s="441"/>
      <c r="F91" s="441"/>
      <c r="G91" s="441"/>
      <c r="H91" s="441"/>
      <c r="I91" s="441"/>
      <c r="J91" s="441"/>
      <c r="K91" s="441"/>
      <c r="L91" s="441"/>
      <c r="M91" s="441"/>
      <c r="N91" s="441"/>
      <c r="O91" s="441"/>
      <c r="P91" s="441"/>
      <c r="Q91" s="441"/>
      <c r="R91" s="441"/>
      <c r="S91" s="441"/>
      <c r="T91" s="441"/>
      <c r="U91" s="441"/>
      <c r="V91" s="441"/>
      <c r="W91" s="441"/>
      <c r="X91" s="441"/>
      <c r="Y91" s="441"/>
      <c r="Z91" s="441"/>
      <c r="AA91" s="441"/>
      <c r="AB91" s="441"/>
      <c r="AC91" s="441"/>
    </row>
    <row r="92" spans="1:29" x14ac:dyDescent="0.2">
      <c r="A92" s="441"/>
      <c r="B92" s="441"/>
      <c r="C92" s="441"/>
      <c r="D92" s="441"/>
      <c r="E92" s="441"/>
      <c r="F92" s="441"/>
      <c r="G92" s="441"/>
      <c r="H92" s="441"/>
      <c r="I92" s="441"/>
      <c r="J92" s="441"/>
      <c r="K92" s="441"/>
      <c r="L92" s="441"/>
      <c r="M92" s="441"/>
      <c r="N92" s="441"/>
      <c r="O92" s="441"/>
      <c r="P92" s="441"/>
      <c r="Q92" s="441"/>
      <c r="R92" s="441"/>
      <c r="S92" s="441"/>
      <c r="T92" s="441"/>
      <c r="U92" s="441"/>
      <c r="V92" s="441"/>
      <c r="W92" s="441"/>
      <c r="X92" s="441"/>
      <c r="Y92" s="441"/>
      <c r="Z92" s="441"/>
      <c r="AA92" s="441"/>
      <c r="AB92" s="441"/>
      <c r="AC92" s="441"/>
    </row>
    <row r="93" spans="1:29" x14ac:dyDescent="0.2">
      <c r="A93" s="441"/>
      <c r="B93" s="441"/>
      <c r="C93" s="441"/>
      <c r="D93" s="441"/>
      <c r="E93" s="441"/>
      <c r="F93" s="441"/>
      <c r="G93" s="441"/>
      <c r="H93" s="441"/>
      <c r="I93" s="441"/>
      <c r="J93" s="441"/>
      <c r="K93" s="441"/>
      <c r="L93" s="441"/>
      <c r="M93" s="441"/>
      <c r="N93" s="441"/>
      <c r="O93" s="441"/>
      <c r="P93" s="441"/>
      <c r="Q93" s="441"/>
      <c r="R93" s="441"/>
      <c r="S93" s="441"/>
      <c r="T93" s="441"/>
      <c r="U93" s="441"/>
      <c r="V93" s="441"/>
      <c r="W93" s="441"/>
      <c r="X93" s="441"/>
      <c r="Y93" s="441"/>
      <c r="Z93" s="441"/>
      <c r="AA93" s="441"/>
      <c r="AB93" s="441"/>
      <c r="AC93" s="441"/>
    </row>
    <row r="94" spans="1:29" x14ac:dyDescent="0.2">
      <c r="A94" s="441"/>
      <c r="B94" s="441"/>
      <c r="C94" s="441"/>
      <c r="D94" s="441"/>
      <c r="E94" s="441"/>
      <c r="F94" s="441"/>
      <c r="G94" s="441"/>
      <c r="H94" s="441"/>
      <c r="I94" s="441"/>
      <c r="J94" s="441"/>
      <c r="K94" s="441"/>
      <c r="L94" s="441"/>
      <c r="M94" s="441"/>
      <c r="N94" s="441"/>
      <c r="O94" s="441"/>
      <c r="P94" s="441"/>
      <c r="Q94" s="441"/>
      <c r="R94" s="441"/>
      <c r="S94" s="441"/>
      <c r="T94" s="441"/>
      <c r="U94" s="441"/>
      <c r="V94" s="441"/>
      <c r="W94" s="441"/>
      <c r="X94" s="441"/>
      <c r="Y94" s="441"/>
      <c r="Z94" s="441"/>
      <c r="AA94" s="441"/>
      <c r="AB94" s="441"/>
      <c r="AC94" s="441"/>
    </row>
    <row r="95" spans="1:29" x14ac:dyDescent="0.2">
      <c r="A95" s="441"/>
      <c r="B95" s="441"/>
      <c r="C95" s="441"/>
      <c r="D95" s="441"/>
      <c r="E95" s="441"/>
      <c r="F95" s="441"/>
      <c r="G95" s="441"/>
      <c r="H95" s="441"/>
      <c r="I95" s="441"/>
      <c r="J95" s="441"/>
      <c r="K95" s="441"/>
      <c r="L95" s="441"/>
      <c r="M95" s="441"/>
      <c r="N95" s="441"/>
      <c r="O95" s="441"/>
      <c r="P95" s="441"/>
      <c r="Q95" s="441"/>
      <c r="R95" s="441"/>
      <c r="S95" s="441"/>
      <c r="T95" s="441"/>
      <c r="U95" s="441"/>
      <c r="V95" s="441"/>
      <c r="W95" s="441"/>
      <c r="X95" s="441"/>
      <c r="Y95" s="441"/>
      <c r="Z95" s="441"/>
      <c r="AA95" s="441"/>
      <c r="AB95" s="441"/>
      <c r="AC95" s="441"/>
    </row>
    <row r="96" spans="1:29" x14ac:dyDescent="0.2">
      <c r="A96" s="441"/>
      <c r="B96" s="441"/>
      <c r="C96" s="441"/>
      <c r="D96" s="441"/>
      <c r="E96" s="441"/>
      <c r="F96" s="441"/>
      <c r="G96" s="441"/>
      <c r="H96" s="441"/>
      <c r="I96" s="441"/>
      <c r="J96" s="441"/>
      <c r="K96" s="441"/>
      <c r="L96" s="441"/>
      <c r="M96" s="441"/>
      <c r="N96" s="441"/>
      <c r="O96" s="441"/>
      <c r="P96" s="441"/>
      <c r="Q96" s="441"/>
      <c r="R96" s="441"/>
      <c r="S96" s="441"/>
      <c r="T96" s="441"/>
      <c r="U96" s="441"/>
      <c r="V96" s="441"/>
      <c r="W96" s="441"/>
      <c r="X96" s="441"/>
      <c r="Y96" s="441"/>
      <c r="Z96" s="441"/>
      <c r="AA96" s="441"/>
      <c r="AB96" s="441"/>
      <c r="AC96" s="441" t="s">
        <v>200</v>
      </c>
    </row>
  </sheetData>
  <sheetProtection password="C730" sheet="1" selectLockedCells="1"/>
  <customSheetViews>
    <customSheetView guid="{68ABA936-E0C3-4F62-AA1D-4FD1F5462098}" showPageBreaks="1" showGridLines="0" showRowCol="0" fitToPage="1" printArea="1" view="pageBreakPreview">
      <selection activeCell="C11" sqref="C11:D11"/>
      <pageMargins left="0.39370078740157483" right="0.39370078740157483" top="0.39370078740157483" bottom="0.39370078740157483" header="0" footer="0"/>
      <printOptions horizontalCentered="1"/>
      <pageSetup paperSize="9" scale="75" orientation="portrait" r:id="rId1"/>
    </customSheetView>
  </customSheetViews>
  <mergeCells count="61">
    <mergeCell ref="H30:I30"/>
    <mergeCell ref="D25:G25"/>
    <mergeCell ref="D26:G26"/>
    <mergeCell ref="D27:G27"/>
    <mergeCell ref="D28:G28"/>
    <mergeCell ref="C50:L50"/>
    <mergeCell ref="C9:L9"/>
    <mergeCell ref="D47:L47"/>
    <mergeCell ref="C49:M49"/>
    <mergeCell ref="C17:L17"/>
    <mergeCell ref="C20:L20"/>
    <mergeCell ref="H44:I44"/>
    <mergeCell ref="H45:I45"/>
    <mergeCell ref="D40:G40"/>
    <mergeCell ref="D41:G41"/>
    <mergeCell ref="D42:G42"/>
    <mergeCell ref="F12:K12"/>
    <mergeCell ref="D33:G33"/>
    <mergeCell ref="F15:J15"/>
    <mergeCell ref="C18:L18"/>
    <mergeCell ref="H31:I31"/>
    <mergeCell ref="D43:G43"/>
    <mergeCell ref="D44:G44"/>
    <mergeCell ref="D45:G45"/>
    <mergeCell ref="H35:I35"/>
    <mergeCell ref="H40:I40"/>
    <mergeCell ref="H41:I41"/>
    <mergeCell ref="C38:G39"/>
    <mergeCell ref="H39:I39"/>
    <mergeCell ref="H24:I24"/>
    <mergeCell ref="H38:I38"/>
    <mergeCell ref="H25:I25"/>
    <mergeCell ref="C23:G24"/>
    <mergeCell ref="H34:I34"/>
    <mergeCell ref="D35:G35"/>
    <mergeCell ref="D34:G34"/>
    <mergeCell ref="D31:G31"/>
    <mergeCell ref="D32:G32"/>
    <mergeCell ref="D29:G29"/>
    <mergeCell ref="H32:I32"/>
    <mergeCell ref="H33:I33"/>
    <mergeCell ref="H26:I26"/>
    <mergeCell ref="H27:I27"/>
    <mergeCell ref="H28:I28"/>
    <mergeCell ref="H29:I29"/>
    <mergeCell ref="J46:L46"/>
    <mergeCell ref="O3:P3"/>
    <mergeCell ref="O4:P4"/>
    <mergeCell ref="H42:I42"/>
    <mergeCell ref="J23:L23"/>
    <mergeCell ref="J38:L39"/>
    <mergeCell ref="H43:I43"/>
    <mergeCell ref="C3:H4"/>
    <mergeCell ref="C13:D13"/>
    <mergeCell ref="F13:K13"/>
    <mergeCell ref="C14:D14"/>
    <mergeCell ref="F14:K14"/>
    <mergeCell ref="C11:L11"/>
    <mergeCell ref="C12:D12"/>
    <mergeCell ref="H23:I23"/>
    <mergeCell ref="D30:G30"/>
  </mergeCells>
  <conditionalFormatting sqref="C13:C14">
    <cfRule type="expression" dxfId="169" priority="72">
      <formula>AND(L13&gt;0,C13=0)</formula>
    </cfRule>
  </conditionalFormatting>
  <conditionalFormatting sqref="C13:D14">
    <cfRule type="expression" dxfId="168" priority="70">
      <formula>C13&gt;0</formula>
    </cfRule>
  </conditionalFormatting>
  <conditionalFormatting sqref="C14">
    <cfRule type="expression" dxfId="167" priority="67">
      <formula>AND(L14&gt;0,C14=0)</formula>
    </cfRule>
  </conditionalFormatting>
  <conditionalFormatting sqref="C14:D14">
    <cfRule type="expression" dxfId="166" priority="66">
      <formula>AND(C14&gt;0,E14&gt;0,L14&gt;0)</formula>
    </cfRule>
  </conditionalFormatting>
  <conditionalFormatting sqref="E14">
    <cfRule type="expression" dxfId="165" priority="61">
      <formula>E14&gt;=1200</formula>
    </cfRule>
    <cfRule type="expression" dxfId="164" priority="69">
      <formula>E14&gt;0</formula>
    </cfRule>
  </conditionalFormatting>
  <conditionalFormatting sqref="E13">
    <cfRule type="expression" dxfId="163" priority="11">
      <formula>$E$13&gt;=1200</formula>
    </cfRule>
    <cfRule type="expression" dxfId="162" priority="16">
      <formula>$E$13&gt;0</formula>
    </cfRule>
  </conditionalFormatting>
  <conditionalFormatting sqref="C47:L47">
    <cfRule type="expression" dxfId="161" priority="2096">
      <formula>SUM(#REF!)&lt;&gt;0</formula>
    </cfRule>
  </conditionalFormatting>
  <dataValidations xWindow="748" yWindow="494" count="4">
    <dataValidation operator="greaterThan" allowBlank="1" showInputMessage="1" showErrorMessage="1" sqref="L13:L14"/>
    <dataValidation type="decimal" errorStyle="information" allowBlank="1" showInputMessage="1" showErrorMessage="1" error="Die angesetzten Arbeitstage erscheinen zu hoch. Bitte überprüfen und erläutern Sie dies im Tabellenbaltt &quot;Anmerkungen&quot;. Reduzieren Sie ggf. die Anzahl und holen dazu weitere Angebote ein. " sqref="C13:D14">
      <formula1>0</formula1>
      <formula2>50</formula2>
    </dataValidation>
    <dataValidation allowBlank="1" showInputMessage="1" showErrorMessage="1" promptTitle="Hinweis:" prompt="Es wird von 220 Arbeitstagen pro Jahr je Vollzeitäquivalent (39 Stunden pro Woche) ausgegangen." sqref="H25:I35 H40:I45"/>
    <dataValidation type="decimal" errorStyle="information" operator="lessThan" allowBlank="1" showInputMessage="1" showErrorMessage="1" errorTitle="Hinweis:" error="Die Höhe des Tagessatzes scheint vergleichsweise hoch zu sein. Bitte überprüfen und erläutern Sie dies im Tabellenbaltt &quot;Anmerkungen&quot;. Holen Sie ggf. weitere Angebote ein. " sqref="E13:E14">
      <formula1>1200</formula1>
    </dataValidation>
  </dataValidations>
  <hyperlinks>
    <hyperlink ref="O3:P3" location="Basisdaten!A1" display="Basisdaten"/>
    <hyperlink ref="O4:P4" location="Personal!A1" display="Personal"/>
  </hyperlinks>
  <printOptions horizontalCentered="1"/>
  <pageMargins left="0.39370078740157483" right="0.19685039370078741" top="0.19685039370078741" bottom="0.19685039370078741" header="0" footer="0"/>
  <pageSetup paperSize="9" scale="78"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3553" r:id="rId5" name="Check Box 1">
              <controlPr defaultSize="0" autoFill="0" autoLine="0" autoPict="0">
                <anchor moveWithCells="1">
                  <from>
                    <xdr:col>2</xdr:col>
                    <xdr:colOff>76200</xdr:colOff>
                    <xdr:row>46</xdr:row>
                    <xdr:rowOff>66675</xdr:rowOff>
                  </from>
                  <to>
                    <xdr:col>2</xdr:col>
                    <xdr:colOff>304800</xdr:colOff>
                    <xdr:row>46</xdr:row>
                    <xdr:rowOff>228600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7" id="{1BB011E2-82C9-4B97-9B9F-FDB408542049}">
            <xm:f>SUM($C$13:$D$14)&gt;menu!$I$224</xm:f>
            <x14:dxf>
              <fill>
                <patternFill>
                  <bgColor rgb="FFE3B5A2"/>
                </patternFill>
              </fill>
            </x14:dxf>
          </x14:cfRule>
          <xm:sqref>C13:D14</xm:sqref>
        </x14:conditionalFormatting>
        <x14:conditionalFormatting xmlns:xm="http://schemas.microsoft.com/office/excel/2006/main">
          <x14:cfRule type="expression" priority="74" id="{B7EE62BD-CEAC-4E26-B763-27960C6A792C}">
            <xm:f>menu!$B$55=TRUE</xm:f>
            <x14:dxf>
              <fill>
                <patternFill>
                  <bgColor rgb="FFEBF1DE"/>
                </patternFill>
              </fill>
            </x14:dxf>
          </x14:cfRule>
          <xm:sqref>C47:L47</xm:sqref>
        </x14:conditionalFormatting>
        <x14:conditionalFormatting xmlns:xm="http://schemas.microsoft.com/office/excel/2006/main">
          <x14:cfRule type="iconSet" priority="48" id="{49D58240-E788-430C-B8D8-5111255F7E8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M13</xm:sqref>
        </x14:conditionalFormatting>
        <x14:conditionalFormatting xmlns:xm="http://schemas.microsoft.com/office/excel/2006/main">
          <x14:cfRule type="iconSet" priority="47" id="{09A4E680-3054-44BD-909D-FE9CE5863FC8}">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M14</xm:sqref>
        </x14:conditionalFormatting>
        <x14:conditionalFormatting xmlns:xm="http://schemas.microsoft.com/office/excel/2006/main">
          <x14:cfRule type="iconSet" priority="44" id="{7A97EA70-1EF1-4519-B3EF-22083275FAF8}">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M47</xm:sqref>
        </x14:conditionalFormatting>
        <x14:conditionalFormatting xmlns:xm="http://schemas.microsoft.com/office/excel/2006/main">
          <x14:cfRule type="expression" priority="10" id="{4037725E-08E6-449E-BEEA-660CB098BB14}">
            <xm:f>menu!$U$11=FALSE</xm:f>
            <x14:dxf>
              <font>
                <color theme="0"/>
              </font>
              <fill>
                <patternFill>
                  <fgColor theme="0"/>
                  <bgColor theme="0"/>
                </patternFill>
              </fill>
              <border>
                <left/>
                <right/>
                <top/>
                <bottom/>
                <vertical/>
                <horizontal/>
              </border>
            </x14:dxf>
          </x14:cfRule>
          <xm:sqref>I3:L8 C20 M20 C16:M16 C15 K15:M15 C19:M19 C18 C21:M22 C23:J23 M23 C38:J38 C39:I39 M38:M39 C46:I46 M46 C9:M14 M18 C24:M37 C40:M45 C47:M50</xm:sqref>
        </x14:conditionalFormatting>
        <x14:conditionalFormatting xmlns:xm="http://schemas.microsoft.com/office/excel/2006/main">
          <x14:cfRule type="expression" priority="36" id="{DF1D4DB3-226E-4477-AF92-E2558FC764AF}">
            <xm:f>menu!$U$4=FALSE</xm:f>
            <x14:dxf>
              <font>
                <color theme="0"/>
              </font>
              <fill>
                <patternFill>
                  <fgColor theme="0"/>
                  <bgColor theme="0"/>
                </patternFill>
              </fill>
              <border>
                <left/>
                <right/>
                <top/>
                <bottom/>
                <vertical/>
                <horizontal/>
              </border>
            </x14:dxf>
          </x14:cfRule>
          <xm:sqref>C49</xm:sqref>
        </x14:conditionalFormatting>
        <x14:conditionalFormatting xmlns:xm="http://schemas.microsoft.com/office/excel/2006/main">
          <x14:cfRule type="expression" priority="28" id="{A1839D93-6258-4D0B-9943-0AD94D76C63D}">
            <xm:f>menu!$U$11=FALSE</xm:f>
            <x14:dxf>
              <font>
                <color theme="0"/>
              </font>
              <fill>
                <patternFill>
                  <fgColor theme="0"/>
                  <bgColor theme="0"/>
                </patternFill>
              </fill>
              <border>
                <left/>
                <right/>
                <top/>
                <bottom/>
                <vertical/>
                <horizontal/>
              </border>
            </x14:dxf>
          </x14:cfRule>
          <xm:sqref>H38</xm:sqref>
        </x14:conditionalFormatting>
        <x14:conditionalFormatting xmlns:xm="http://schemas.microsoft.com/office/excel/2006/main">
          <x14:cfRule type="expression" priority="26" id="{A39FD99B-CA6B-4192-9A67-22D15FFCE3AA}">
            <xm:f>menu!$U$11=FALSE</xm:f>
            <x14:dxf>
              <font>
                <color theme="0"/>
              </font>
              <fill>
                <patternFill>
                  <fgColor theme="0"/>
                  <bgColor theme="0"/>
                </patternFill>
              </fill>
              <border>
                <left/>
                <right/>
                <top/>
                <bottom/>
                <vertical/>
                <horizontal/>
              </border>
            </x14:dxf>
          </x14:cfRule>
          <xm:sqref>H40:H45</xm:sqref>
        </x14:conditionalFormatting>
        <x14:conditionalFormatting xmlns:xm="http://schemas.microsoft.com/office/excel/2006/main">
          <x14:cfRule type="expression" priority="13" id="{8D3DAF05-B8A9-4649-AE96-85E2EA2314BC}">
            <xm:f>menu!$U$11=FALSE</xm:f>
            <x14:dxf>
              <font>
                <color theme="0"/>
              </font>
              <fill>
                <patternFill>
                  <fgColor theme="0"/>
                  <bgColor theme="0"/>
                </patternFill>
              </fill>
              <border>
                <left/>
                <right/>
                <top/>
                <bottom/>
                <vertical/>
                <horizontal/>
              </border>
            </x14:dxf>
          </x14:cfRule>
          <xm:sqref>C17</xm:sqref>
        </x14:conditionalFormatting>
        <x14:conditionalFormatting xmlns:xm="http://schemas.microsoft.com/office/excel/2006/main">
          <x14:cfRule type="iconSet" priority="8" id="{3DB322D4-8118-4620-A68E-8567FC3EA89D}">
            <x14:iconSet iconSet="3Symbols2" showValue="0" custom="1">
              <x14:cfvo type="percent">
                <xm:f>0</xm:f>
              </x14:cfvo>
              <x14:cfvo type="num" gte="0">
                <xm:f>0</xm:f>
              </x14:cfvo>
              <x14:cfvo type="num">
                <xm:f>1</xm:f>
              </x14:cfvo>
              <x14:cfIcon iconSet="NoIcons" iconId="0"/>
              <x14:cfIcon iconSet="3Symbols2" iconId="1"/>
              <x14:cfIcon iconSet="NoIcons" iconId="0"/>
            </x14:iconSet>
          </x14:cfRule>
          <xm:sqref>M18</xm:sqref>
        </x14:conditionalFormatting>
        <x14:conditionalFormatting xmlns:xm="http://schemas.microsoft.com/office/excel/2006/main">
          <x14:cfRule type="expression" priority="7" id="{9A512BA1-2FA6-4959-99BD-B947FF8D3BA8}">
            <xm:f>menu!$U$11=FALSE</xm:f>
            <x14:dxf>
              <font>
                <color theme="0"/>
              </font>
              <fill>
                <patternFill>
                  <fgColor theme="0"/>
                  <bgColor theme="0"/>
                </patternFill>
              </fill>
              <border>
                <left/>
                <right/>
                <top/>
                <bottom/>
                <vertical/>
                <horizontal/>
              </border>
            </x14:dxf>
          </x14:cfRule>
          <xm:sqref>M17</xm:sqref>
        </x14:conditionalFormatting>
        <x14:conditionalFormatting xmlns:xm="http://schemas.microsoft.com/office/excel/2006/main">
          <x14:cfRule type="iconSet" priority="5" id="{8AD1C3D6-7E43-496D-89F6-137DF218182C}">
            <x14:iconSet iconSet="3Symbols2" showValue="0" custom="1">
              <x14:cfvo type="percent">
                <xm:f>0</xm:f>
              </x14:cfvo>
              <x14:cfvo type="num" gte="0">
                <xm:f>0</xm:f>
              </x14:cfvo>
              <x14:cfvo type="num">
                <xm:f>1</xm:f>
              </x14:cfvo>
              <x14:cfIcon iconSet="NoIcons" iconId="0"/>
              <x14:cfIcon iconSet="3Symbols2" iconId="1"/>
              <x14:cfIcon iconSet="NoIcons" iconId="0"/>
            </x14:iconSet>
          </x14:cfRule>
          <xm:sqref>M17</xm:sqref>
        </x14:conditionalFormatting>
        <x14:conditionalFormatting xmlns:xm="http://schemas.microsoft.com/office/excel/2006/main">
          <x14:cfRule type="expression" priority="1995" id="{843040F3-7047-4AD6-9599-9373AE613E68}">
            <xm:f>Basisdaten!#REF!="Ja"</xm:f>
            <x14:dxf>
              <font>
                <color theme="0"/>
              </font>
              <fill>
                <patternFill>
                  <bgColor theme="0"/>
                </patternFill>
              </fill>
              <border>
                <left/>
                <right/>
                <top/>
                <bottom/>
                <vertical/>
                <horizontal/>
              </border>
            </x14:dxf>
          </x14:cfRule>
          <xm:sqref>I3:L8 C20 M20 C16:M16 C15 K15:M15 C19:M19 C21:M22 C23:J23 M23 C39:I39 M38:M39 C46:I46 M46 C9:M14 C38:J38 C17:C18 M17:M18 C24:M37 C40:M45 C47:M50</xm:sqref>
        </x14:conditionalFormatting>
        <x14:conditionalFormatting xmlns:xm="http://schemas.microsoft.com/office/excel/2006/main">
          <x14:cfRule type="expression" priority="4" id="{2896BF11-C36D-432C-A9DC-375E2FB0E611}">
            <xm:f>$G$6&gt;menu!$C$161</xm:f>
            <x14:dxf>
              <font>
                <color rgb="FFFF0000"/>
              </font>
              <fill>
                <patternFill patternType="none">
                  <bgColor auto="1"/>
                </patternFill>
              </fill>
            </x14:dxf>
          </x14:cfRule>
          <xm:sqref>G6</xm:sqref>
        </x14:conditionalFormatting>
        <x14:conditionalFormatting xmlns:xm="http://schemas.microsoft.com/office/excel/2006/main">
          <x14:cfRule type="expression" priority="3" id="{809E80F1-3337-4B42-B530-AC24309132D5}">
            <xm:f>menu!$U$9=FALSE</xm:f>
            <x14:dxf>
              <font>
                <color theme="0"/>
              </font>
              <fill>
                <patternFill>
                  <fgColor theme="0"/>
                  <bgColor theme="0"/>
                </patternFill>
              </fill>
              <border>
                <left/>
                <right/>
                <top/>
                <bottom/>
                <vertical/>
                <horizontal/>
              </border>
            </x14:dxf>
          </x14:cfRule>
          <xm:sqref>C7:H7 C6:E6 G6</xm:sqref>
        </x14:conditionalFormatting>
        <x14:conditionalFormatting xmlns:xm="http://schemas.microsoft.com/office/excel/2006/main">
          <x14:cfRule type="expression" priority="2" id="{8401F561-B456-45B1-8326-6ED38FC9EB65}">
            <xm:f>menu!$U$7=FALSE</xm:f>
            <x14:dxf>
              <font>
                <color theme="0"/>
              </font>
              <fill>
                <patternFill>
                  <fgColor theme="0"/>
                  <bgColor theme="0"/>
                </patternFill>
              </fill>
              <border>
                <left/>
                <right/>
                <top/>
                <bottom/>
                <vertical/>
                <horizontal/>
              </border>
            </x14:dxf>
          </x14:cfRule>
          <xm:sqref>H6</xm:sqref>
        </x14:conditionalFormatting>
        <x14:conditionalFormatting xmlns:xm="http://schemas.microsoft.com/office/excel/2006/main">
          <x14:cfRule type="iconSet" priority="1" id="{C0FF78E4-6B6D-433C-949D-D6528DFA5B23}">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H6</xm:sqref>
        </x14:conditionalFormatting>
      </x14:conditionalFormattings>
    </ext>
    <ext xmlns:x14="http://schemas.microsoft.com/office/spreadsheetml/2009/9/main" uri="{CCE6A557-97BC-4b89-ADB6-D9C93CAAB3DF}">
      <x14:dataValidations xmlns:xm="http://schemas.microsoft.com/office/excel/2006/main" xWindow="748" yWindow="494" count="1">
        <x14:dataValidation type="list" allowBlank="1" showInputMessage="1" showErrorMessage="1">
          <x14:formula1>
            <xm:f>menu!$A$76:$A$78</xm:f>
          </x14:formula1>
          <xm:sqref>F13:K14</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17</vt:i4>
      </vt:variant>
    </vt:vector>
  </HeadingPairs>
  <TitlesOfParts>
    <vt:vector size="35" baseType="lpstr">
      <vt:lpstr>Basisdaten</vt:lpstr>
      <vt:lpstr>Vorhabenbeschreibung</vt:lpstr>
      <vt:lpstr>Inhalte und Handlungsfelder</vt:lpstr>
      <vt:lpstr>Personalausgaben</vt:lpstr>
      <vt:lpstr>Texte</vt:lpstr>
      <vt:lpstr>Personal</vt:lpstr>
      <vt:lpstr>Personal_alt</vt:lpstr>
      <vt:lpstr>menu</vt:lpstr>
      <vt:lpstr>Konzepterstellung</vt:lpstr>
      <vt:lpstr>ausgabenexport</vt:lpstr>
      <vt:lpstr>Begl_Öffentlichkeitsarbeit</vt:lpstr>
      <vt:lpstr>Akteursbeteiligung</vt:lpstr>
      <vt:lpstr>prof_Prozessunterstützung</vt:lpstr>
      <vt:lpstr>weitere Sachausgaben</vt:lpstr>
      <vt:lpstr>Dienstreisen und Qualifizierung</vt:lpstr>
      <vt:lpstr>Konzeptfertigstellung</vt:lpstr>
      <vt:lpstr>Ausgabenübersicht</vt:lpstr>
      <vt:lpstr>Anmerkungen</vt:lpstr>
      <vt:lpstr>bahncard100</vt:lpstr>
      <vt:lpstr>bahncard25</vt:lpstr>
      <vt:lpstr>Akteursbeteiligung!Druckbereich</vt:lpstr>
      <vt:lpstr>Anmerkungen!Druckbereich</vt:lpstr>
      <vt:lpstr>Ausgabenübersicht!Druckbereich</vt:lpstr>
      <vt:lpstr>Basisdaten!Druckbereich</vt:lpstr>
      <vt:lpstr>Begl_Öffentlichkeitsarbeit!Druckbereich</vt:lpstr>
      <vt:lpstr>'Dienstreisen und Qualifizierung'!Druckbereich</vt:lpstr>
      <vt:lpstr>'Inhalte und Handlungsfelder'!Druckbereich</vt:lpstr>
      <vt:lpstr>Konzepterstellung!Druckbereich</vt:lpstr>
      <vt:lpstr>Konzeptfertigstellung!Druckbereich</vt:lpstr>
      <vt:lpstr>Personal!Druckbereich</vt:lpstr>
      <vt:lpstr>Personal_alt!Druckbereich</vt:lpstr>
      <vt:lpstr>Personalausgaben!Druckbereich</vt:lpstr>
      <vt:lpstr>prof_Prozessunterstützung!Druckbereich</vt:lpstr>
      <vt:lpstr>Vorhabenbeschreibung!Druckbereich</vt:lpstr>
      <vt:lpstr>'weitere Sachausgaben'!Druckbereich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Kommunalrichtlinie 4.1.8a Klimaschutzmanagement_Erstvorhaben</dc:title>
  <dc:subject>Nationale Klimaschutzinitiative - Kommunalrichtlinie</dc:subject>
  <dc:creator>Patrick Barkowsky</dc:creator>
  <cp:keywords>Klimaschutz; NKI; Kommunalrichtlinie; Kommune; Projektförderung; Förderschwerpunkt; Klimaschutzkonzept; integriert; Konzepterstellung; Klimaschutzmanagement; Maßnahmen; Personalförderung; Dienstleister</cp:keywords>
  <cp:lastModifiedBy>Patrick Barkowsky</cp:lastModifiedBy>
  <cp:lastPrinted>2021-09-07T10:51:15Z</cp:lastPrinted>
  <dcterms:created xsi:type="dcterms:W3CDTF">2019-01-14T11:03:48Z</dcterms:created>
  <dcterms:modified xsi:type="dcterms:W3CDTF">2024-09-24T13:05:16Z</dcterms:modified>
</cp:coreProperties>
</file>